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par'!$10:$12</definedName>
  </definedNames>
  <calcPr fullCalcOnLoad="1"/>
</workbook>
</file>

<file path=xl/sharedStrings.xml><?xml version="1.0" encoding="utf-8"?>
<sst xmlns="http://schemas.openxmlformats.org/spreadsheetml/2006/main" count="405" uniqueCount="168">
  <si>
    <t>85195-Pozostała działalność:Razem</t>
  </si>
  <si>
    <t xml:space="preserve">różne opłaty i składki </t>
  </si>
  <si>
    <t>(dane w zł)</t>
  </si>
  <si>
    <t>podróże służbowe zagraniczne</t>
  </si>
  <si>
    <t>§</t>
  </si>
  <si>
    <t>w tym wydatki</t>
  </si>
  <si>
    <t>bieżące</t>
  </si>
  <si>
    <t>inwestycyj.</t>
  </si>
  <si>
    <t>zakup energii</t>
  </si>
  <si>
    <t>zakup usług remontowych</t>
  </si>
  <si>
    <t>zakup usług pozostałych</t>
  </si>
  <si>
    <t>podatek od towarów i usług VAT</t>
  </si>
  <si>
    <t>wydatki inwestycyjne jedn.budżet</t>
  </si>
  <si>
    <t>01010- Infrastruktura wodociągowa i sanitacyjna wsi: Razem</t>
  </si>
  <si>
    <t>01030-Izby rolnicze: Razem</t>
  </si>
  <si>
    <t>600   Transport i łączność- Razem</t>
  </si>
  <si>
    <t>zakup materiałów i wyposażenia</t>
  </si>
  <si>
    <t>kary i odszkod.wypł.na rzecz osób fiz.</t>
  </si>
  <si>
    <t>wyd.na zakupy inwestycyjne jedn.budżet.</t>
  </si>
  <si>
    <t>700  Gospodarka mieszkaniowa - Razem</t>
  </si>
  <si>
    <t>710 Działalność usługowa - Razem</t>
  </si>
  <si>
    <t>wynagrodzenia osobowe pracowników</t>
  </si>
  <si>
    <t>dodatkowe wynagrodzenia roczne</t>
  </si>
  <si>
    <t>składki na ubezpieczenia społeczne</t>
  </si>
  <si>
    <t>składki na Fundusz Pracy</t>
  </si>
  <si>
    <t>różne wydatki na rzecz osób fizycznych</t>
  </si>
  <si>
    <t>podróże służbowe krajowe</t>
  </si>
  <si>
    <t>wpłaty na PFRON</t>
  </si>
  <si>
    <t>różne opłaty i składki</t>
  </si>
  <si>
    <t>odpisy na zakładowy fund.świad.socj</t>
  </si>
  <si>
    <t>wyd.na zakupy inwestycyjne jedn.budż</t>
  </si>
  <si>
    <t>wpł.gmin i powiat.na rzecz innych jst oraz związków gmin lub związków powiatów na dofinansowanie zadań bieżących</t>
  </si>
  <si>
    <t>zakup usług zdrowotnych</t>
  </si>
  <si>
    <t xml:space="preserve">75095  Pozostała działalność : Razem  </t>
  </si>
  <si>
    <t>750  Administracja publiczna - Razem</t>
  </si>
  <si>
    <t>751  Urzędy naczelnych organów władzy państwowej, kontroli i ochrony prawa oraz sądownictwa - Razem</t>
  </si>
  <si>
    <t xml:space="preserve">75212 – Pozostałe wydatki obronne : Razem  </t>
  </si>
  <si>
    <t>752  Obrona narodowa - Razem</t>
  </si>
  <si>
    <t xml:space="preserve">zakup usług pozostałych </t>
  </si>
  <si>
    <t>757 Obsługa długu publicznego - Razem</t>
  </si>
  <si>
    <t>rezerwy celowe</t>
  </si>
  <si>
    <t>758  Różne rozliczenia - Razem</t>
  </si>
  <si>
    <t>zakup leków i materiałów medycznych</t>
  </si>
  <si>
    <t>zakup pomocy nauk,dydakt i książek</t>
  </si>
  <si>
    <t>odpisy na zakł.fundusz świad.socj</t>
  </si>
  <si>
    <t>zakup pomocy nauk,dydakt.i książek</t>
  </si>
  <si>
    <t>80101- Szkoły podstawowe : Razem</t>
  </si>
  <si>
    <t>80110 - Gimnazja : Razem</t>
  </si>
  <si>
    <t>80113 - Dowożenie uczniów do szkół : Razem</t>
  </si>
  <si>
    <t>80145- Komisje egzaminacyjne: Razem</t>
  </si>
  <si>
    <t>85154 - Przeciwdziałanie alkoholizm: Razem</t>
  </si>
  <si>
    <t>85401-  Świetlice szkolne : Razem</t>
  </si>
  <si>
    <t>90003-Oczyszczanie miast i wsi:Razem</t>
  </si>
  <si>
    <t>90004- Utrzymanie zieleni w miastach i gminach : Razem</t>
  </si>
  <si>
    <t>90013- Schroniska dla zwierząt:Razem</t>
  </si>
  <si>
    <t>90015- Oświetlenie ulic, placów i dróg:Razem</t>
  </si>
  <si>
    <t>92116- Biblioteki : Razem</t>
  </si>
  <si>
    <t>zakup pomocy nauk,dydakt. i książek</t>
  </si>
  <si>
    <t>80146-Dokształacanie i doskonalenie nauczycieli:Razem</t>
  </si>
  <si>
    <t>801  Oświata i wychowanie - Razem</t>
  </si>
  <si>
    <t>851  Ochrona zdrowia - Razem</t>
  </si>
  <si>
    <t>świadczenia społeczne</t>
  </si>
  <si>
    <t>zakup pozostałych usług</t>
  </si>
  <si>
    <t>85415-Pomoc materialna dla uczniów: Razem</t>
  </si>
  <si>
    <t>854  Edukacyjna opieka wychowawcza- Razem</t>
  </si>
  <si>
    <t>wydatki inwestycyjne jedn.budżetowych</t>
  </si>
  <si>
    <t>900  Gospodarka komunalna i ochrona środowiska- Razem</t>
  </si>
  <si>
    <t xml:space="preserve"> dotacja podmiotowa z budżetu dla instytucji kultury</t>
  </si>
  <si>
    <t>921 Kultura i ochrona dziedzictwa narodowego - Razem</t>
  </si>
  <si>
    <t>926  Kultura fizyczna i sport - Razem</t>
  </si>
  <si>
    <t>Suma            WYDATKI  OGÓŁEM :</t>
  </si>
  <si>
    <t>60004-Lokalny transport zbiorowy:Razem</t>
  </si>
  <si>
    <t>60016 - Drogi publiczne gminne: Razem</t>
  </si>
  <si>
    <t>70005 - Gospodarka gruntami i nieruchomościami : Razem</t>
  </si>
  <si>
    <t>60095- Pozostała działalność : Razem</t>
  </si>
  <si>
    <t>010 Rolnictwo i łowiectwo-Razem</t>
  </si>
  <si>
    <t>75011- Urzędy wojewódzkie : Razem</t>
  </si>
  <si>
    <t>75023 - Urzędy gmin : Razem</t>
  </si>
  <si>
    <t>75101-  Urzędy naczelnych organów władzy państw, kontroli i ochrony prawa : Razem</t>
  </si>
  <si>
    <t>75412 - Ochotnicze  Straże Pożarne : Razem</t>
  </si>
  <si>
    <t>75414 - Obrona cywilna : Razem</t>
  </si>
  <si>
    <t>754  Bezpiecz.publiczne i ochrona przeciwpożarowa- Razem</t>
  </si>
  <si>
    <t>75818 - Rezerwy ogólne i celowe : Razem</t>
  </si>
  <si>
    <t>Zadanie</t>
  </si>
  <si>
    <t>85215 - Dodatki mieszkaniowe : Razem</t>
  </si>
  <si>
    <t>85219- Ośrodki pomocy społecznej : Razem</t>
  </si>
  <si>
    <t>85228 - Usługi opiekuńcze i specjalist.usługi opiekuńcze : Razem</t>
  </si>
  <si>
    <t>852  Pomoc społeczna - Razem</t>
  </si>
  <si>
    <t>70004- Różne jedn.obsługi gospodarki mieszkaniowej: Razem</t>
  </si>
  <si>
    <t>75022 - Rady gmin : Razem</t>
  </si>
  <si>
    <t>wynagrodzenie agencyjno-prowizyjne</t>
  </si>
  <si>
    <t>010</t>
  </si>
  <si>
    <t>01010</t>
  </si>
  <si>
    <t>01030</t>
  </si>
  <si>
    <t>wynagrodzenie bezosobowe</t>
  </si>
  <si>
    <t>wynagrodzenia bezosobowe</t>
  </si>
  <si>
    <t>składki na ubezpieczenie zdrowotne</t>
  </si>
  <si>
    <t>wpłaty gmin na rzecz izb roln.w wys2% uzyskania wpłat podatku rolnego</t>
  </si>
  <si>
    <t>wpłaty jednostek samorządu terytorialnego do budżetu państwa</t>
  </si>
  <si>
    <t xml:space="preserve"> wydatki osobowe nie zaliczone do wynagrodz</t>
  </si>
  <si>
    <t>wydatki osobowe nie zaliczone do wynagrodzeń</t>
  </si>
  <si>
    <t>wydatki osobowe nie zaliczone do wynagrodz</t>
  </si>
  <si>
    <t>wydatki osobowe nie zaliczone do wynagrodz.</t>
  </si>
  <si>
    <t>stypendia dla uczniów</t>
  </si>
  <si>
    <t>dotacje celowe z budżetu na finansowanie lub dofinansowanie zadań zleconych do realizacji stowarzyszenia</t>
  </si>
  <si>
    <t>75831 - Część równoważąca subwencji ogólnej dla gmin: Razem</t>
  </si>
  <si>
    <t xml:space="preserve"> rezerwa ogólna</t>
  </si>
  <si>
    <t>Autopoprawki Wójta Gminy</t>
  </si>
  <si>
    <t>Plan wydatków na 2005r z uwzględnieniem autopoprawek</t>
  </si>
  <si>
    <t xml:space="preserve">Dotacja celowa z budżetu na finansowanie lub dofinansowanie zadań zleconych do realizacji stowarzyszeniom </t>
  </si>
  <si>
    <t>75404 - Komendy wojewódzkie Policji : Razem</t>
  </si>
  <si>
    <t>Plan wydatków na 2006 rok</t>
  </si>
  <si>
    <t>inwestycyjne</t>
  </si>
  <si>
    <t>zakup usług dostępu do sieci Internet</t>
  </si>
  <si>
    <t>wpłaty jednostek na fundusz celowy</t>
  </si>
  <si>
    <t>dotacja podmiotowa z budżetu dla niepublicznej jednostki systemu oświaty</t>
  </si>
  <si>
    <t>80103- Oddziały przedszkolne w szkołach podstawowych:Razem</t>
  </si>
  <si>
    <t>inne formy pomocy dla uczniów</t>
  </si>
  <si>
    <t>wpłaty jednostek na fundusz celowy  na finansowanie lub dofinansowanie zadań inwestycyjnych</t>
  </si>
  <si>
    <t>90001-Gospodarka ściekowa i ochrona wód:Razem</t>
  </si>
  <si>
    <t>85214 - Zasiłki i pomoc w naturze oraz składki na ubezpieczenia emerytalne i rentowe: Razem</t>
  </si>
  <si>
    <t>92120- Ochrona zabytków i opieka nad zabytkami: Razem</t>
  </si>
  <si>
    <t xml:space="preserve">dotacje celowe przekazane gminie na zadania bieżące realizowane na podstawie porozumień między jst </t>
  </si>
  <si>
    <t>75075 - Promocja jednostek samorządu terytorialnego : Razem</t>
  </si>
  <si>
    <t>Plan wydatków na 2006 rok po zmianach</t>
  </si>
  <si>
    <t xml:space="preserve">% wykonania </t>
  </si>
  <si>
    <t>75702- Obsługa papierów wartościowych, kredytów i pożyczek jednostek samorządu terytorialnego: Razem</t>
  </si>
  <si>
    <t>80114 Zespoły obsługi ekonomiczno-administ. szkół: Razem</t>
  </si>
  <si>
    <t>85121-Lecznictwo ambulatoryjne: Razem</t>
  </si>
  <si>
    <t>85153-Zwalczanie narkomani: Razem</t>
  </si>
  <si>
    <t>85212 -Świadczenia rodzinne oraz składki na ubezpieczenia emerytalne i rentowe z ubezpieczenia społecznego: Razem</t>
  </si>
  <si>
    <t>90095 Pozostała działalność: Razem</t>
  </si>
  <si>
    <t>92109- Domy i ośrodki kultury,świetlice i kluby: Razem</t>
  </si>
  <si>
    <t>92695-Pozostała działalność: Razem</t>
  </si>
  <si>
    <t>92601- Obiekty sportowe: Razem</t>
  </si>
  <si>
    <t>92605- Zadania w zakresie kultury fizycznej i sportu:Razem</t>
  </si>
  <si>
    <t>80104 - Przedszkola (publiczne): Razem</t>
  </si>
  <si>
    <t>80104 - Przedszkola (niepubliczne): Razem</t>
  </si>
  <si>
    <t>71004 - Plany zagospodarowania przestrzennego: Razem</t>
  </si>
  <si>
    <t>odsetki i dyskonto od kraj.skarb.pap.wartościowych  oraz od krajowych pożyczek i kredytów</t>
  </si>
  <si>
    <t>80120 - Licea ogólnokształcące: Razem</t>
  </si>
  <si>
    <t>85295 - Pozostała działalność : Razem</t>
  </si>
  <si>
    <t>Wykonanie wydatków budżetu Gminy Michałowice za  2006 roku</t>
  </si>
  <si>
    <t>01095</t>
  </si>
  <si>
    <t>01095-Pozostała działalność : Razem</t>
  </si>
  <si>
    <t>kary i odszkodowania wypłacone na rzecz osób prawnych</t>
  </si>
  <si>
    <t>koszty postępowania sądowego i prokuratorskiego</t>
  </si>
  <si>
    <t>składki na fundusz pracy</t>
  </si>
  <si>
    <t>75109- wybory do rad gmin,rad powiatów i sejmików województw : Razem</t>
  </si>
  <si>
    <t>stypendia oraz inne formy pomocy dla uczniów</t>
  </si>
  <si>
    <t>80195 -Pozostała działalność :Razem</t>
  </si>
  <si>
    <t>stypendia i zasiłki dla studentów</t>
  </si>
  <si>
    <t>80309 -pomoc materialna dla studentów :Razem</t>
  </si>
  <si>
    <t>803  Szkolnictwo wyższe - Razem</t>
  </si>
  <si>
    <t>85278 -Usuwanie skutków klęsk żywiołowych : Razem</t>
  </si>
  <si>
    <t>85412 - Kolonie i obozy oraz inne formy wypoczynku dzieci i młodzieży : Razem</t>
  </si>
  <si>
    <t>dotacje celowe z budżetu państwa na finansowanie lub dofinansowanie</t>
  </si>
  <si>
    <t>92195- Pozostała działalność : Razem</t>
  </si>
  <si>
    <t>wydatki na zakup i obcięcie akcji oraz wniesienie wkładów</t>
  </si>
  <si>
    <t>85213 -Składki na ubezpieczenia zdrowotne opłacone za osoby pobierające niektóre świadczenia z pomocy społ.oraz niektóre świadczenia rodzinne:Razem</t>
  </si>
  <si>
    <t>zakup usług przez jednostki samorządu terytorialnego od innych jednostek samorządu terytorialnego</t>
  </si>
  <si>
    <t>Dz.</t>
  </si>
  <si>
    <t>Rozdz.</t>
  </si>
  <si>
    <t>Wykonanie wydatków za 2006 rok</t>
  </si>
  <si>
    <t>Sprawozdanie</t>
  </si>
  <si>
    <t>do Uchwały Nr IX/50/2007</t>
  </si>
  <si>
    <t>Rady Gminy Michałowice</t>
  </si>
  <si>
    <t>z dnia 24 kwietnia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</si>
</sst>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16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color indexed="63"/>
      <name val="Arial CE"/>
      <family val="0"/>
    </font>
    <font>
      <b/>
      <sz val="9"/>
      <color indexed="63"/>
      <name val="Times New Roman"/>
      <family val="1"/>
    </font>
    <font>
      <b/>
      <i/>
      <sz val="10"/>
      <color indexed="63"/>
      <name val="Times New Roman"/>
      <family val="1"/>
    </font>
    <font>
      <b/>
      <i/>
      <sz val="10"/>
      <color indexed="63"/>
      <name val="Arial CE"/>
      <family val="0"/>
    </font>
    <font>
      <i/>
      <sz val="10"/>
      <color indexed="63"/>
      <name val="Times New Roman"/>
      <family val="1"/>
    </font>
    <font>
      <b/>
      <sz val="10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Arial CE"/>
      <family val="0"/>
    </font>
    <font>
      <sz val="11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3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justify"/>
    </xf>
    <xf numFmtId="49" fontId="4" fillId="0" borderId="4" xfId="0" applyNumberFormat="1" applyFont="1" applyBorder="1" applyAlignment="1">
      <alignment horizontal="center" vertical="justify"/>
    </xf>
    <xf numFmtId="0" fontId="4" fillId="0" borderId="4" xfId="0" applyFont="1" applyBorder="1" applyAlignment="1">
      <alignment horizontal="center" vertical="justify"/>
    </xf>
    <xf numFmtId="3" fontId="4" fillId="0" borderId="4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justify"/>
    </xf>
    <xf numFmtId="3" fontId="4" fillId="0" borderId="2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9" fillId="0" borderId="2" xfId="0" applyFont="1" applyBorder="1" applyAlignment="1">
      <alignment horizontal="left" wrapText="1"/>
    </xf>
    <xf numFmtId="3" fontId="9" fillId="0" borderId="4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166" fontId="5" fillId="0" borderId="4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vertical="top"/>
    </xf>
    <xf numFmtId="3" fontId="4" fillId="0" borderId="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5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5" fillId="0" borderId="4" xfId="0" applyFont="1" applyBorder="1" applyAlignment="1">
      <alignment/>
    </xf>
    <xf numFmtId="0" fontId="11" fillId="0" borderId="4" xfId="0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4" xfId="0" applyFont="1" applyBorder="1" applyAlignment="1">
      <alignment vertical="justify"/>
    </xf>
    <xf numFmtId="0" fontId="9" fillId="0" borderId="4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/>
    </xf>
    <xf numFmtId="0" fontId="9" fillId="0" borderId="6" xfId="0" applyFont="1" applyBorder="1" applyAlignment="1">
      <alignment vertical="center"/>
    </xf>
    <xf numFmtId="0" fontId="5" fillId="0" borderId="4" xfId="0" applyFont="1" applyBorder="1" applyAlignment="1">
      <alignment horizontal="center" vertical="justify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0" fontId="4" fillId="0" borderId="4" xfId="0" applyFont="1" applyBorder="1" applyAlignment="1">
      <alignment/>
    </xf>
    <xf numFmtId="3" fontId="9" fillId="0" borderId="4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3" fontId="9" fillId="0" borderId="2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 vertical="justify"/>
    </xf>
    <xf numFmtId="0" fontId="4" fillId="0" borderId="4" xfId="0" applyFont="1" applyBorder="1" applyAlignment="1">
      <alignment vertical="justify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4" fillId="0" borderId="4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4" fillId="2" borderId="0" xfId="0" applyFont="1" applyFill="1" applyAlignment="1">
      <alignment/>
    </xf>
    <xf numFmtId="3" fontId="4" fillId="0" borderId="4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3" fontId="4" fillId="0" borderId="6" xfId="0" applyNumberFormat="1" applyFont="1" applyBorder="1" applyAlignment="1">
      <alignment vertical="top"/>
    </xf>
    <xf numFmtId="0" fontId="4" fillId="0" borderId="0" xfId="0" applyFont="1" applyAlignment="1">
      <alignment horizontal="center"/>
    </xf>
    <xf numFmtId="3" fontId="12" fillId="2" borderId="4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Alignment="1">
      <alignment/>
    </xf>
    <xf numFmtId="0" fontId="5" fillId="2" borderId="4" xfId="0" applyFont="1" applyFill="1" applyBorder="1" applyAlignment="1">
      <alignment/>
    </xf>
    <xf numFmtId="0" fontId="5" fillId="2" borderId="6" xfId="0" applyFont="1" applyFill="1" applyBorder="1" applyAlignment="1">
      <alignment vertical="center"/>
    </xf>
    <xf numFmtId="0" fontId="4" fillId="0" borderId="2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/>
    </xf>
    <xf numFmtId="3" fontId="5" fillId="2" borderId="13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166" fontId="5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2" xfId="0" applyFont="1" applyBorder="1" applyAlignment="1">
      <alignment wrapText="1"/>
    </xf>
    <xf numFmtId="0" fontId="7" fillId="0" borderId="9" xfId="0" applyFont="1" applyBorder="1" applyAlignment="1">
      <alignment/>
    </xf>
    <xf numFmtId="0" fontId="9" fillId="0" borderId="2" xfId="0" applyFont="1" applyBorder="1" applyAlignment="1">
      <alignment horizontal="left" wrapText="1"/>
    </xf>
    <xf numFmtId="0" fontId="7" fillId="0" borderId="9" xfId="0" applyFont="1" applyBorder="1" applyAlignment="1">
      <alignment horizontal="left"/>
    </xf>
    <xf numFmtId="0" fontId="5" fillId="2" borderId="2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9" fillId="0" borderId="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10" fillId="0" borderId="9" xfId="0" applyFont="1" applyBorder="1" applyAlignment="1">
      <alignment/>
    </xf>
    <xf numFmtId="0" fontId="9" fillId="0" borderId="2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5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12" fillId="2" borderId="2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5" fillId="2" borderId="3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2"/>
  <sheetViews>
    <sheetView tabSelected="1" zoomScaleSheetLayoutView="100" workbookViewId="0" topLeftCell="A1">
      <selection activeCell="K383" sqref="K383"/>
    </sheetView>
  </sheetViews>
  <sheetFormatPr defaultColWidth="9.125" defaultRowHeight="12.75"/>
  <cols>
    <col min="1" max="1" width="3.75390625" style="2" customWidth="1"/>
    <col min="2" max="2" width="5.625" style="2" customWidth="1"/>
    <col min="3" max="3" width="4.875" style="2" customWidth="1"/>
    <col min="4" max="4" width="24.875" style="3" customWidth="1"/>
    <col min="5" max="5" width="10.625" style="2" customWidth="1"/>
    <col min="6" max="7" width="9.875" style="2" customWidth="1"/>
    <col min="8" max="8" width="9.25390625" style="2" hidden="1" customWidth="1"/>
    <col min="9" max="9" width="9.00390625" style="2" hidden="1" customWidth="1"/>
    <col min="10" max="10" width="15.125" style="2" hidden="1" customWidth="1"/>
    <col min="11" max="11" width="10.625" style="2" customWidth="1"/>
    <col min="12" max="12" width="9.75390625" style="2" customWidth="1"/>
    <col min="13" max="13" width="10.625" style="2" customWidth="1"/>
    <col min="14" max="14" width="10.375" style="2" customWidth="1"/>
    <col min="15" max="15" width="9.875" style="2" customWidth="1"/>
    <col min="16" max="16" width="9.625" style="2" customWidth="1"/>
    <col min="17" max="17" width="9.125" style="128" customWidth="1"/>
    <col min="18" max="16384" width="9.125" style="2" customWidth="1"/>
  </cols>
  <sheetData>
    <row r="1" ht="12.75">
      <c r="Q1" s="5"/>
    </row>
    <row r="2" ht="12.75">
      <c r="Q2" s="5"/>
    </row>
    <row r="3" spans="14:17" ht="12.75">
      <c r="N3" s="2" t="s">
        <v>164</v>
      </c>
      <c r="Q3" s="5"/>
    </row>
    <row r="4" spans="5:17" ht="12.75">
      <c r="E4" s="4"/>
      <c r="F4" s="4"/>
      <c r="G4" s="4"/>
      <c r="K4" s="4"/>
      <c r="L4" s="4"/>
      <c r="M4" s="4"/>
      <c r="N4" s="4" t="s">
        <v>165</v>
      </c>
      <c r="O4" s="4"/>
      <c r="P4" s="4"/>
      <c r="Q4" s="5"/>
    </row>
    <row r="5" spans="5:17" ht="12.75">
      <c r="E5" s="4"/>
      <c r="F5" s="4"/>
      <c r="G5" s="4"/>
      <c r="K5" s="4"/>
      <c r="L5" s="4"/>
      <c r="M5" s="4"/>
      <c r="N5" s="4" t="s">
        <v>166</v>
      </c>
      <c r="O5" s="4"/>
      <c r="P5" s="4"/>
      <c r="Q5" s="5"/>
    </row>
    <row r="6" spans="5:17" ht="12.75">
      <c r="E6" s="4"/>
      <c r="F6" s="4"/>
      <c r="G6" s="4"/>
      <c r="K6" s="4"/>
      <c r="L6" s="4"/>
      <c r="M6" s="4"/>
      <c r="N6" s="4" t="s">
        <v>167</v>
      </c>
      <c r="O6" s="4"/>
      <c r="P6" s="4"/>
      <c r="Q6" s="5"/>
    </row>
    <row r="7" spans="5:17" ht="12.75">
      <c r="E7" s="162"/>
      <c r="F7" s="162"/>
      <c r="G7" s="162"/>
      <c r="K7" s="162"/>
      <c r="L7" s="162"/>
      <c r="M7" s="162"/>
      <c r="N7" s="162"/>
      <c r="O7" s="162"/>
      <c r="P7" s="162"/>
      <c r="Q7" s="6"/>
    </row>
    <row r="8" spans="1:17" s="134" customFormat="1" ht="15">
      <c r="A8" s="163" t="s">
        <v>142</v>
      </c>
      <c r="B8" s="163"/>
      <c r="C8" s="163"/>
      <c r="D8" s="163"/>
      <c r="E8" s="164"/>
      <c r="F8" s="164"/>
      <c r="G8" s="164"/>
      <c r="H8" s="135"/>
      <c r="I8" s="135"/>
      <c r="J8" s="135"/>
      <c r="K8" s="135"/>
      <c r="L8" s="135"/>
      <c r="M8" s="135"/>
      <c r="N8" s="135"/>
      <c r="O8" s="135"/>
      <c r="P8" s="135"/>
      <c r="Q8" s="135"/>
    </row>
    <row r="9" spans="1:17" ht="14.25" customHeight="1">
      <c r="A9" s="136"/>
      <c r="B9" s="136"/>
      <c r="C9" s="136"/>
      <c r="D9" s="136"/>
      <c r="E9" s="137"/>
      <c r="F9" s="137"/>
      <c r="G9" s="137"/>
      <c r="N9" s="2" t="s">
        <v>2</v>
      </c>
      <c r="Q9" s="5"/>
    </row>
    <row r="10" spans="1:17" ht="30.75" customHeight="1">
      <c r="A10" s="167" t="s">
        <v>161</v>
      </c>
      <c r="B10" s="167" t="s">
        <v>162</v>
      </c>
      <c r="C10" s="167" t="s">
        <v>4</v>
      </c>
      <c r="D10" s="156" t="s">
        <v>83</v>
      </c>
      <c r="E10" s="156" t="s">
        <v>111</v>
      </c>
      <c r="F10" s="160" t="s">
        <v>5</v>
      </c>
      <c r="G10" s="161"/>
      <c r="H10" s="165" t="s">
        <v>107</v>
      </c>
      <c r="I10" s="166"/>
      <c r="J10" s="8" t="s">
        <v>108</v>
      </c>
      <c r="K10" s="156" t="s">
        <v>124</v>
      </c>
      <c r="L10" s="158" t="s">
        <v>5</v>
      </c>
      <c r="M10" s="159"/>
      <c r="N10" s="156" t="s">
        <v>163</v>
      </c>
      <c r="O10" s="158" t="s">
        <v>5</v>
      </c>
      <c r="P10" s="159"/>
      <c r="Q10" s="154" t="s">
        <v>125</v>
      </c>
    </row>
    <row r="11" spans="1:17" ht="25.5" customHeight="1">
      <c r="A11" s="168"/>
      <c r="B11" s="168"/>
      <c r="C11" s="168"/>
      <c r="D11" s="157"/>
      <c r="E11" s="157"/>
      <c r="F11" s="9" t="s">
        <v>6</v>
      </c>
      <c r="G11" s="9" t="s">
        <v>112</v>
      </c>
      <c r="H11" s="9" t="s">
        <v>6</v>
      </c>
      <c r="I11" s="9" t="s">
        <v>7</v>
      </c>
      <c r="J11" s="10"/>
      <c r="K11" s="157"/>
      <c r="L11" s="11" t="s">
        <v>6</v>
      </c>
      <c r="M11" s="12" t="s">
        <v>112</v>
      </c>
      <c r="N11" s="157"/>
      <c r="O11" s="11" t="s">
        <v>6</v>
      </c>
      <c r="P11" s="7" t="s">
        <v>112</v>
      </c>
      <c r="Q11" s="155"/>
    </row>
    <row r="12" spans="1:17" ht="13.5" thickBot="1">
      <c r="A12" s="9">
        <v>1</v>
      </c>
      <c r="B12" s="9">
        <v>2</v>
      </c>
      <c r="C12" s="9">
        <v>3</v>
      </c>
      <c r="D12" s="13">
        <v>4</v>
      </c>
      <c r="E12" s="125">
        <v>5</v>
      </c>
      <c r="F12" s="9">
        <v>6</v>
      </c>
      <c r="G12" s="9">
        <v>7</v>
      </c>
      <c r="H12" s="9">
        <v>8</v>
      </c>
      <c r="I12" s="9">
        <v>9</v>
      </c>
      <c r="J12" s="7">
        <v>10</v>
      </c>
      <c r="K12" s="9">
        <v>8</v>
      </c>
      <c r="L12" s="11">
        <v>9</v>
      </c>
      <c r="M12" s="7">
        <v>10</v>
      </c>
      <c r="N12" s="9">
        <v>11</v>
      </c>
      <c r="O12" s="11">
        <v>12</v>
      </c>
      <c r="P12" s="7">
        <v>13</v>
      </c>
      <c r="Q12" s="14">
        <v>14</v>
      </c>
    </row>
    <row r="13" spans="1:17" ht="15" customHeight="1">
      <c r="A13" s="15" t="s">
        <v>91</v>
      </c>
      <c r="B13" s="16" t="s">
        <v>92</v>
      </c>
      <c r="C13" s="17">
        <v>4210</v>
      </c>
      <c r="D13" s="127" t="s">
        <v>16</v>
      </c>
      <c r="E13" s="126">
        <f>SUM(F13:G13)</f>
        <v>700</v>
      </c>
      <c r="F13" s="21">
        <v>700</v>
      </c>
      <c r="G13" s="18"/>
      <c r="H13" s="18">
        <v>0</v>
      </c>
      <c r="I13" s="18"/>
      <c r="J13" s="19">
        <f aca="true" t="shared" si="0" ref="J13:J18">SUM(E13+H13)</f>
        <v>700</v>
      </c>
      <c r="K13" s="20">
        <f aca="true" t="shared" si="1" ref="K13:K28">SUM(L13:M13)</f>
        <v>600</v>
      </c>
      <c r="L13" s="21">
        <v>600</v>
      </c>
      <c r="M13" s="19"/>
      <c r="N13" s="22">
        <f aca="true" t="shared" si="2" ref="N13:N28">SUM(O13:P13)</f>
        <v>595.36</v>
      </c>
      <c r="O13" s="21">
        <v>595.36</v>
      </c>
      <c r="P13" s="19"/>
      <c r="Q13" s="37">
        <f>SUM(N13/K13)*100</f>
        <v>99.22666666666667</v>
      </c>
    </row>
    <row r="14" spans="1:17" ht="12.75">
      <c r="A14" s="23"/>
      <c r="B14" s="23"/>
      <c r="C14" s="23">
        <v>4260</v>
      </c>
      <c r="D14" s="118" t="s">
        <v>8</v>
      </c>
      <c r="E14" s="26">
        <f>SUM(F14:G14)</f>
        <v>830000</v>
      </c>
      <c r="F14" s="27">
        <v>830000</v>
      </c>
      <c r="G14" s="25"/>
      <c r="H14" s="24">
        <v>0</v>
      </c>
      <c r="I14" s="25"/>
      <c r="J14" s="19">
        <f t="shared" si="0"/>
        <v>830000</v>
      </c>
      <c r="K14" s="26">
        <f t="shared" si="1"/>
        <v>467000</v>
      </c>
      <c r="L14" s="27">
        <v>467000</v>
      </c>
      <c r="M14" s="28"/>
      <c r="N14" s="26">
        <f t="shared" si="2"/>
        <v>437407</v>
      </c>
      <c r="O14" s="27">
        <v>437407</v>
      </c>
      <c r="P14" s="28"/>
      <c r="Q14" s="37">
        <f aca="true" t="shared" si="3" ref="Q14:Q19">SUM(N14/K14)*100</f>
        <v>93.66316916488223</v>
      </c>
    </row>
    <row r="15" spans="1:17" ht="12.75">
      <c r="A15" s="23"/>
      <c r="B15" s="23"/>
      <c r="C15" s="23">
        <v>4270</v>
      </c>
      <c r="D15" s="118" t="s">
        <v>9</v>
      </c>
      <c r="E15" s="26">
        <f aca="true" t="shared" si="4" ref="E15:E82">SUM(F15:G15)</f>
        <v>520000</v>
      </c>
      <c r="F15" s="27">
        <v>520000</v>
      </c>
      <c r="G15" s="25"/>
      <c r="H15" s="24">
        <v>0</v>
      </c>
      <c r="I15" s="25"/>
      <c r="J15" s="19">
        <f t="shared" si="0"/>
        <v>520000</v>
      </c>
      <c r="K15" s="26">
        <f t="shared" si="1"/>
        <v>523000</v>
      </c>
      <c r="L15" s="27">
        <v>523000</v>
      </c>
      <c r="M15" s="28"/>
      <c r="N15" s="26">
        <f t="shared" si="2"/>
        <v>452214</v>
      </c>
      <c r="O15" s="27">
        <v>452214</v>
      </c>
      <c r="P15" s="28"/>
      <c r="Q15" s="37">
        <f t="shared" si="3"/>
        <v>86.46539196940726</v>
      </c>
    </row>
    <row r="16" spans="1:17" ht="12.75">
      <c r="A16" s="23"/>
      <c r="B16" s="23"/>
      <c r="C16" s="23">
        <v>4300</v>
      </c>
      <c r="D16" s="118" t="s">
        <v>10</v>
      </c>
      <c r="E16" s="26">
        <f>SUM(F16:G16)</f>
        <v>1041000</v>
      </c>
      <c r="F16" s="27">
        <v>1041000</v>
      </c>
      <c r="G16" s="25"/>
      <c r="H16" s="24">
        <v>0</v>
      </c>
      <c r="I16" s="25"/>
      <c r="J16" s="19">
        <f t="shared" si="0"/>
        <v>1041000</v>
      </c>
      <c r="K16" s="26">
        <f t="shared" si="1"/>
        <v>1126000</v>
      </c>
      <c r="L16" s="27">
        <v>1126000</v>
      </c>
      <c r="M16" s="28"/>
      <c r="N16" s="26">
        <f t="shared" si="2"/>
        <v>1027033</v>
      </c>
      <c r="O16" s="27">
        <v>1027033</v>
      </c>
      <c r="P16" s="28"/>
      <c r="Q16" s="37">
        <f t="shared" si="3"/>
        <v>91.2107460035524</v>
      </c>
    </row>
    <row r="17" spans="1:17" ht="12.75">
      <c r="A17" s="23"/>
      <c r="B17" s="23"/>
      <c r="C17" s="23">
        <v>4430</v>
      </c>
      <c r="D17" s="118" t="s">
        <v>1</v>
      </c>
      <c r="E17" s="26">
        <f t="shared" si="4"/>
        <v>12000</v>
      </c>
      <c r="F17" s="27">
        <v>12000</v>
      </c>
      <c r="G17" s="25"/>
      <c r="H17" s="24">
        <v>0</v>
      </c>
      <c r="I17" s="25"/>
      <c r="J17" s="19">
        <f t="shared" si="0"/>
        <v>12000</v>
      </c>
      <c r="K17" s="26">
        <f t="shared" si="1"/>
        <v>12000</v>
      </c>
      <c r="L17" s="27">
        <v>12000</v>
      </c>
      <c r="M17" s="28"/>
      <c r="N17" s="26">
        <f t="shared" si="2"/>
        <v>10979</v>
      </c>
      <c r="O17" s="27">
        <v>10979</v>
      </c>
      <c r="P17" s="28"/>
      <c r="Q17" s="37">
        <f t="shared" si="3"/>
        <v>91.49166666666667</v>
      </c>
    </row>
    <row r="18" spans="1:17" ht="25.5">
      <c r="A18" s="23"/>
      <c r="B18" s="23"/>
      <c r="C18" s="29">
        <v>4530</v>
      </c>
      <c r="D18" s="118" t="s">
        <v>11</v>
      </c>
      <c r="E18" s="26">
        <f t="shared" si="4"/>
        <v>157000</v>
      </c>
      <c r="F18" s="27">
        <v>157000</v>
      </c>
      <c r="G18" s="25"/>
      <c r="H18" s="24">
        <v>0</v>
      </c>
      <c r="I18" s="25"/>
      <c r="J18" s="19">
        <f t="shared" si="0"/>
        <v>157000</v>
      </c>
      <c r="K18" s="26">
        <f t="shared" si="1"/>
        <v>154000</v>
      </c>
      <c r="L18" s="27">
        <v>154000</v>
      </c>
      <c r="M18" s="28"/>
      <c r="N18" s="26">
        <f t="shared" si="2"/>
        <v>122025</v>
      </c>
      <c r="O18" s="27">
        <v>122025</v>
      </c>
      <c r="P18" s="28"/>
      <c r="Q18" s="37">
        <f t="shared" si="3"/>
        <v>79.23701298701299</v>
      </c>
    </row>
    <row r="19" spans="1:17" ht="25.5">
      <c r="A19" s="23"/>
      <c r="B19" s="23"/>
      <c r="C19" s="29">
        <v>6050</v>
      </c>
      <c r="D19" s="118" t="s">
        <v>12</v>
      </c>
      <c r="E19" s="26">
        <f t="shared" si="4"/>
        <v>9482000</v>
      </c>
      <c r="F19" s="31"/>
      <c r="G19" s="24">
        <v>9482000</v>
      </c>
      <c r="H19" s="25">
        <v>0</v>
      </c>
      <c r="I19" s="24">
        <v>4036850</v>
      </c>
      <c r="J19" s="30">
        <f>SUM(E19+I19)</f>
        <v>13518850</v>
      </c>
      <c r="K19" s="26">
        <f t="shared" si="1"/>
        <v>10250000</v>
      </c>
      <c r="L19" s="31"/>
      <c r="M19" s="30">
        <v>10250000</v>
      </c>
      <c r="N19" s="26">
        <f t="shared" si="2"/>
        <v>8536575</v>
      </c>
      <c r="O19" s="31"/>
      <c r="P19" s="30">
        <v>8536575</v>
      </c>
      <c r="Q19" s="37">
        <f t="shared" si="3"/>
        <v>83.28365853658536</v>
      </c>
    </row>
    <row r="20" spans="1:17" ht="26.25" customHeight="1">
      <c r="A20" s="140" t="s">
        <v>13</v>
      </c>
      <c r="B20" s="139"/>
      <c r="C20" s="139"/>
      <c r="D20" s="139"/>
      <c r="E20" s="35">
        <f>SUM(F20:G20)</f>
        <v>12042700</v>
      </c>
      <c r="F20" s="36">
        <f>SUM(F13:F19)</f>
        <v>2560700</v>
      </c>
      <c r="G20" s="33">
        <f>SUM(G13:G19)</f>
        <v>9482000</v>
      </c>
      <c r="H20" s="33">
        <f>SUM(H13:H19)</f>
        <v>0</v>
      </c>
      <c r="I20" s="33">
        <f>SUM(I13:I19)</f>
        <v>4036850</v>
      </c>
      <c r="J20" s="34">
        <f>SUM(E20+H20+I20)</f>
        <v>16079550</v>
      </c>
      <c r="K20" s="35">
        <f t="shared" si="1"/>
        <v>12532600</v>
      </c>
      <c r="L20" s="36">
        <f>SUM(L13:L19)</f>
        <v>2282600</v>
      </c>
      <c r="M20" s="34">
        <f>SUM(M13:M19)</f>
        <v>10250000</v>
      </c>
      <c r="N20" s="35">
        <f t="shared" si="2"/>
        <v>10586828.36</v>
      </c>
      <c r="O20" s="36">
        <f>SUM(O13:O19)</f>
        <v>2050253.3599999999</v>
      </c>
      <c r="P20" s="34">
        <f>SUM(P13:P19)</f>
        <v>8536575</v>
      </c>
      <c r="Q20" s="37">
        <f aca="true" t="shared" si="5" ref="Q20:Q83">SUM(N20/K20)*100</f>
        <v>84.47431785902366</v>
      </c>
    </row>
    <row r="21" spans="1:17" ht="35.25" customHeight="1">
      <c r="A21" s="23"/>
      <c r="B21" s="38" t="s">
        <v>93</v>
      </c>
      <c r="C21" s="39">
        <v>2850</v>
      </c>
      <c r="D21" s="118" t="s">
        <v>97</v>
      </c>
      <c r="E21" s="26">
        <f t="shared" si="4"/>
        <v>16000</v>
      </c>
      <c r="F21" s="27">
        <v>16000</v>
      </c>
      <c r="G21" s="25"/>
      <c r="H21" s="24"/>
      <c r="I21" s="25"/>
      <c r="J21" s="30">
        <f>SUM(E21+H21)</f>
        <v>16000</v>
      </c>
      <c r="K21" s="26">
        <f t="shared" si="1"/>
        <v>19100</v>
      </c>
      <c r="L21" s="27">
        <v>19100</v>
      </c>
      <c r="M21" s="28"/>
      <c r="N21" s="26">
        <f t="shared" si="2"/>
        <v>18717</v>
      </c>
      <c r="O21" s="27">
        <v>18717</v>
      </c>
      <c r="P21" s="28"/>
      <c r="Q21" s="37">
        <f t="shared" si="5"/>
        <v>97.99476439790575</v>
      </c>
    </row>
    <row r="22" spans="1:17" ht="15.75" customHeight="1">
      <c r="A22" s="147" t="s">
        <v>14</v>
      </c>
      <c r="B22" s="139"/>
      <c r="C22" s="139"/>
      <c r="D22" s="139"/>
      <c r="E22" s="35">
        <f t="shared" si="4"/>
        <v>16000</v>
      </c>
      <c r="F22" s="36">
        <f>SUM(F21)</f>
        <v>16000</v>
      </c>
      <c r="G22" s="40"/>
      <c r="H22" s="33">
        <f>SUM(H21)</f>
        <v>0</v>
      </c>
      <c r="I22" s="40"/>
      <c r="J22" s="34">
        <f>SUM(J21)</f>
        <v>16000</v>
      </c>
      <c r="K22" s="35">
        <f t="shared" si="1"/>
        <v>19100</v>
      </c>
      <c r="L22" s="36">
        <f>SUM(L21)</f>
        <v>19100</v>
      </c>
      <c r="M22" s="41"/>
      <c r="N22" s="35">
        <f t="shared" si="2"/>
        <v>18717</v>
      </c>
      <c r="O22" s="36">
        <f>SUM(O21)</f>
        <v>18717</v>
      </c>
      <c r="P22" s="41"/>
      <c r="Q22" s="37">
        <f t="shared" si="5"/>
        <v>97.99476439790575</v>
      </c>
    </row>
    <row r="23" spans="1:17" ht="15" customHeight="1">
      <c r="A23" s="42"/>
      <c r="B23" s="38" t="s">
        <v>143</v>
      </c>
      <c r="C23" s="43">
        <v>4430</v>
      </c>
      <c r="D23" s="118" t="s">
        <v>1</v>
      </c>
      <c r="E23" s="45">
        <f t="shared" si="4"/>
        <v>0</v>
      </c>
      <c r="F23" s="46">
        <v>0</v>
      </c>
      <c r="G23" s="40"/>
      <c r="H23" s="33"/>
      <c r="I23" s="40"/>
      <c r="J23" s="34"/>
      <c r="K23" s="45">
        <f t="shared" si="1"/>
        <v>880</v>
      </c>
      <c r="L23" s="46">
        <v>880</v>
      </c>
      <c r="M23" s="41"/>
      <c r="N23" s="45">
        <f t="shared" si="2"/>
        <v>798.44</v>
      </c>
      <c r="O23" s="46">
        <v>798.44</v>
      </c>
      <c r="P23" s="41"/>
      <c r="Q23" s="37">
        <f t="shared" si="5"/>
        <v>90.7318181818182</v>
      </c>
    </row>
    <row r="24" spans="1:17" s="48" customFormat="1" ht="17.25" customHeight="1">
      <c r="A24" s="138" t="s">
        <v>144</v>
      </c>
      <c r="B24" s="151"/>
      <c r="C24" s="151"/>
      <c r="D24" s="151"/>
      <c r="E24" s="35">
        <f t="shared" si="4"/>
        <v>0</v>
      </c>
      <c r="F24" s="36">
        <v>0</v>
      </c>
      <c r="G24" s="40"/>
      <c r="H24" s="33"/>
      <c r="I24" s="40"/>
      <c r="J24" s="34"/>
      <c r="K24" s="47">
        <f t="shared" si="1"/>
        <v>880</v>
      </c>
      <c r="L24" s="36">
        <v>880</v>
      </c>
      <c r="M24" s="41"/>
      <c r="N24" s="47">
        <f t="shared" si="2"/>
        <v>798</v>
      </c>
      <c r="O24" s="36">
        <v>798</v>
      </c>
      <c r="P24" s="41"/>
      <c r="Q24" s="37">
        <f t="shared" si="5"/>
        <v>90.68181818181819</v>
      </c>
    </row>
    <row r="25" spans="1:17" s="97" customFormat="1" ht="16.5" customHeight="1">
      <c r="A25" s="142" t="s">
        <v>75</v>
      </c>
      <c r="B25" s="143"/>
      <c r="C25" s="143"/>
      <c r="D25" s="143"/>
      <c r="E25" s="95">
        <f t="shared" si="4"/>
        <v>12058700</v>
      </c>
      <c r="F25" s="96">
        <f>SUM(F20+F22)</f>
        <v>2576700</v>
      </c>
      <c r="G25" s="93">
        <f>SUM(G20+G22)</f>
        <v>9482000</v>
      </c>
      <c r="H25" s="93">
        <f>SUM(H20+H22)</f>
        <v>0</v>
      </c>
      <c r="I25" s="93">
        <f>SUM(I20+I22)</f>
        <v>4036850</v>
      </c>
      <c r="J25" s="94">
        <f>SUM(J20+J21)</f>
        <v>16095550</v>
      </c>
      <c r="K25" s="95">
        <f t="shared" si="1"/>
        <v>12552580</v>
      </c>
      <c r="L25" s="96">
        <f>SUM(L20+L22+L24)</f>
        <v>2302580</v>
      </c>
      <c r="M25" s="94">
        <f>SUM(M20+M22)</f>
        <v>10250000</v>
      </c>
      <c r="N25" s="95">
        <f t="shared" si="2"/>
        <v>10606343.36</v>
      </c>
      <c r="O25" s="96">
        <f>SUM(O20+O22+O24)</f>
        <v>2069768.3599999999</v>
      </c>
      <c r="P25" s="94">
        <f>SUM(P20+P22)</f>
        <v>8536575</v>
      </c>
      <c r="Q25" s="37">
        <f t="shared" si="5"/>
        <v>84.49532574179969</v>
      </c>
    </row>
    <row r="26" spans="1:17" ht="12.75">
      <c r="A26" s="49">
        <v>600</v>
      </c>
      <c r="B26" s="39">
        <v>60004</v>
      </c>
      <c r="C26" s="23">
        <v>4300</v>
      </c>
      <c r="D26" s="118" t="s">
        <v>10</v>
      </c>
      <c r="E26" s="26">
        <f t="shared" si="4"/>
        <v>34000</v>
      </c>
      <c r="F26" s="27">
        <v>34000</v>
      </c>
      <c r="G26" s="25"/>
      <c r="H26" s="24">
        <v>0</v>
      </c>
      <c r="I26" s="25"/>
      <c r="J26" s="30">
        <f>SUM(E26+H26)</f>
        <v>34000</v>
      </c>
      <c r="K26" s="26">
        <f t="shared" si="1"/>
        <v>40000</v>
      </c>
      <c r="L26" s="27">
        <v>40000</v>
      </c>
      <c r="M26" s="28"/>
      <c r="N26" s="26">
        <f t="shared" si="2"/>
        <v>33660</v>
      </c>
      <c r="O26" s="27">
        <v>33660</v>
      </c>
      <c r="P26" s="28"/>
      <c r="Q26" s="37">
        <f t="shared" si="5"/>
        <v>84.15</v>
      </c>
    </row>
    <row r="27" spans="1:17" ht="28.5" customHeight="1">
      <c r="A27" s="49"/>
      <c r="B27" s="39"/>
      <c r="C27" s="39">
        <v>6010</v>
      </c>
      <c r="D27" s="119" t="s">
        <v>158</v>
      </c>
      <c r="E27" s="26">
        <f t="shared" si="4"/>
        <v>0</v>
      </c>
      <c r="F27" s="27">
        <v>0</v>
      </c>
      <c r="G27" s="25"/>
      <c r="H27" s="24"/>
      <c r="I27" s="25"/>
      <c r="J27" s="30"/>
      <c r="K27" s="26">
        <f t="shared" si="1"/>
        <v>50000</v>
      </c>
      <c r="L27" s="27"/>
      <c r="M27" s="27">
        <v>50000</v>
      </c>
      <c r="N27" s="26">
        <f t="shared" si="2"/>
        <v>0</v>
      </c>
      <c r="O27" s="27">
        <v>0</v>
      </c>
      <c r="P27" s="28"/>
      <c r="Q27" s="37">
        <f t="shared" si="5"/>
        <v>0</v>
      </c>
    </row>
    <row r="28" spans="1:17" ht="13.5" customHeight="1">
      <c r="A28" s="138" t="s">
        <v>71</v>
      </c>
      <c r="B28" s="139"/>
      <c r="C28" s="139"/>
      <c r="D28" s="139"/>
      <c r="E28" s="35">
        <f t="shared" si="4"/>
        <v>34000</v>
      </c>
      <c r="F28" s="36">
        <f>SUM(F26:F26)</f>
        <v>34000</v>
      </c>
      <c r="G28" s="40">
        <f>SUM(G26:G26)</f>
        <v>0</v>
      </c>
      <c r="H28" s="33">
        <f>SUM(H26:H26)</f>
        <v>0</v>
      </c>
      <c r="I28" s="40" t="e">
        <f>SUM(#REF!)</f>
        <v>#REF!</v>
      </c>
      <c r="J28" s="34">
        <f>SUM(J26:J26)</f>
        <v>34000</v>
      </c>
      <c r="K28" s="35">
        <f t="shared" si="1"/>
        <v>90000</v>
      </c>
      <c r="L28" s="36">
        <f>SUM(L26:L27)</f>
        <v>40000</v>
      </c>
      <c r="M28" s="34">
        <f>SUM(M27)</f>
        <v>50000</v>
      </c>
      <c r="N28" s="35">
        <f t="shared" si="2"/>
        <v>33660</v>
      </c>
      <c r="O28" s="36">
        <f>SUM(O26+O27)</f>
        <v>33660</v>
      </c>
      <c r="P28" s="41">
        <f>SUM(P26:P26)</f>
        <v>0</v>
      </c>
      <c r="Q28" s="37">
        <f t="shared" si="5"/>
        <v>37.4</v>
      </c>
    </row>
    <row r="29" spans="1:17" ht="12.75">
      <c r="A29" s="51"/>
      <c r="B29" s="29">
        <v>60016</v>
      </c>
      <c r="C29" s="29">
        <v>4170</v>
      </c>
      <c r="D29" s="119" t="s">
        <v>95</v>
      </c>
      <c r="E29" s="26">
        <f>SUM(F29:F29)</f>
        <v>22000</v>
      </c>
      <c r="F29" s="27">
        <v>22000</v>
      </c>
      <c r="G29" s="52"/>
      <c r="H29" s="53"/>
      <c r="I29" s="52"/>
      <c r="J29" s="54"/>
      <c r="K29" s="26">
        <f>SUM(L29:L29)</f>
        <v>22000</v>
      </c>
      <c r="L29" s="27">
        <v>22000</v>
      </c>
      <c r="M29" s="55"/>
      <c r="N29" s="26">
        <f>SUM(O29:O29)</f>
        <v>19923</v>
      </c>
      <c r="O29" s="27">
        <v>19923</v>
      </c>
      <c r="P29" s="55"/>
      <c r="Q29" s="37">
        <f t="shared" si="5"/>
        <v>90.55909090909091</v>
      </c>
    </row>
    <row r="30" spans="1:17" ht="14.25" customHeight="1">
      <c r="A30" s="51"/>
      <c r="B30" s="29"/>
      <c r="C30" s="29">
        <v>4210</v>
      </c>
      <c r="D30" s="120" t="s">
        <v>16</v>
      </c>
      <c r="E30" s="26">
        <f t="shared" si="4"/>
        <v>5000</v>
      </c>
      <c r="F30" s="27">
        <v>5000</v>
      </c>
      <c r="G30" s="25"/>
      <c r="H30" s="24">
        <v>0</v>
      </c>
      <c r="I30" s="25"/>
      <c r="J30" s="30">
        <f>SUM(E30+H30)</f>
        <v>5000</v>
      </c>
      <c r="K30" s="26">
        <f aca="true" t="shared" si="6" ref="K30:K41">SUM(L30:M30)</f>
        <v>5000</v>
      </c>
      <c r="L30" s="27">
        <v>5000</v>
      </c>
      <c r="M30" s="28"/>
      <c r="N30" s="26">
        <f aca="true" t="shared" si="7" ref="N30:N41">SUM(O30:P30)</f>
        <v>1733</v>
      </c>
      <c r="O30" s="27">
        <v>1733</v>
      </c>
      <c r="P30" s="28"/>
      <c r="Q30" s="37">
        <f t="shared" si="5"/>
        <v>34.660000000000004</v>
      </c>
    </row>
    <row r="31" spans="1:17" ht="15.75" customHeight="1">
      <c r="A31" s="51"/>
      <c r="B31" s="23"/>
      <c r="C31" s="23">
        <v>4270</v>
      </c>
      <c r="D31" s="118" t="s">
        <v>9</v>
      </c>
      <c r="E31" s="26">
        <f t="shared" si="4"/>
        <v>1826927</v>
      </c>
      <c r="F31" s="27">
        <v>1826927</v>
      </c>
      <c r="G31" s="25"/>
      <c r="H31" s="24">
        <v>129000</v>
      </c>
      <c r="I31" s="25"/>
      <c r="J31" s="30">
        <f>SUM(E31+H31)</f>
        <v>1955927</v>
      </c>
      <c r="K31" s="26">
        <f t="shared" si="6"/>
        <v>2551927</v>
      </c>
      <c r="L31" s="27">
        <v>2551927</v>
      </c>
      <c r="M31" s="28"/>
      <c r="N31" s="26">
        <f t="shared" si="7"/>
        <v>2443740</v>
      </c>
      <c r="O31" s="27">
        <v>2443740</v>
      </c>
      <c r="P31" s="28"/>
      <c r="Q31" s="37">
        <f t="shared" si="5"/>
        <v>95.76057622337943</v>
      </c>
    </row>
    <row r="32" spans="1:17" ht="16.5" customHeight="1">
      <c r="A32" s="51"/>
      <c r="B32" s="23"/>
      <c r="C32" s="23">
        <v>4300</v>
      </c>
      <c r="D32" s="118" t="s">
        <v>10</v>
      </c>
      <c r="E32" s="26">
        <f t="shared" si="4"/>
        <v>416000</v>
      </c>
      <c r="F32" s="27">
        <v>416000</v>
      </c>
      <c r="G32" s="25"/>
      <c r="H32" s="24">
        <v>15000</v>
      </c>
      <c r="I32" s="25"/>
      <c r="J32" s="30">
        <f>SUM(E32+H32)</f>
        <v>431000</v>
      </c>
      <c r="K32" s="26">
        <f t="shared" si="6"/>
        <v>425800</v>
      </c>
      <c r="L32" s="27">
        <v>425800</v>
      </c>
      <c r="M32" s="28"/>
      <c r="N32" s="26">
        <f t="shared" si="7"/>
        <v>407494</v>
      </c>
      <c r="O32" s="27">
        <v>407494</v>
      </c>
      <c r="P32" s="28"/>
      <c r="Q32" s="37">
        <f t="shared" si="5"/>
        <v>95.70079849694693</v>
      </c>
    </row>
    <row r="33" spans="1:17" ht="25.5">
      <c r="A33" s="51"/>
      <c r="B33" s="23"/>
      <c r="C33" s="39">
        <v>4590</v>
      </c>
      <c r="D33" s="118" t="s">
        <v>17</v>
      </c>
      <c r="E33" s="26">
        <f t="shared" si="4"/>
        <v>0</v>
      </c>
      <c r="F33" s="27">
        <v>0</v>
      </c>
      <c r="G33" s="25"/>
      <c r="H33" s="24"/>
      <c r="I33" s="25"/>
      <c r="J33" s="30"/>
      <c r="K33" s="26">
        <f t="shared" si="6"/>
        <v>1200</v>
      </c>
      <c r="L33" s="27">
        <v>1200</v>
      </c>
      <c r="M33" s="28"/>
      <c r="N33" s="26">
        <f t="shared" si="7"/>
        <v>1200</v>
      </c>
      <c r="O33" s="27">
        <v>1200</v>
      </c>
      <c r="P33" s="28"/>
      <c r="Q33" s="37">
        <f t="shared" si="5"/>
        <v>100</v>
      </c>
    </row>
    <row r="34" spans="1:17" ht="38.25">
      <c r="A34" s="51"/>
      <c r="B34" s="23"/>
      <c r="C34" s="39">
        <v>4600</v>
      </c>
      <c r="D34" s="118" t="s">
        <v>145</v>
      </c>
      <c r="E34" s="26">
        <f t="shared" si="4"/>
        <v>0</v>
      </c>
      <c r="F34" s="27">
        <v>0</v>
      </c>
      <c r="G34" s="25"/>
      <c r="H34" s="24"/>
      <c r="I34" s="25"/>
      <c r="J34" s="30"/>
      <c r="K34" s="26">
        <f t="shared" si="6"/>
        <v>12420</v>
      </c>
      <c r="L34" s="27">
        <v>12420</v>
      </c>
      <c r="M34" s="28"/>
      <c r="N34" s="26">
        <f t="shared" si="7"/>
        <v>12405</v>
      </c>
      <c r="O34" s="27">
        <v>12405</v>
      </c>
      <c r="P34" s="28"/>
      <c r="Q34" s="37">
        <f t="shared" si="5"/>
        <v>99.8792270531401</v>
      </c>
    </row>
    <row r="35" spans="1:17" ht="27" customHeight="1">
      <c r="A35" s="51"/>
      <c r="B35" s="23"/>
      <c r="C35" s="39">
        <v>4610</v>
      </c>
      <c r="D35" s="118" t="s">
        <v>146</v>
      </c>
      <c r="E35" s="26">
        <f t="shared" si="4"/>
        <v>0</v>
      </c>
      <c r="F35" s="27">
        <v>0</v>
      </c>
      <c r="G35" s="25"/>
      <c r="H35" s="24"/>
      <c r="I35" s="25"/>
      <c r="J35" s="30"/>
      <c r="K35" s="26">
        <f t="shared" si="6"/>
        <v>2250</v>
      </c>
      <c r="L35" s="27">
        <v>2250</v>
      </c>
      <c r="M35" s="28"/>
      <c r="N35" s="26">
        <f t="shared" si="7"/>
        <v>2218</v>
      </c>
      <c r="O35" s="27">
        <v>2218</v>
      </c>
      <c r="P35" s="28"/>
      <c r="Q35" s="37">
        <f t="shared" si="5"/>
        <v>98.57777777777777</v>
      </c>
    </row>
    <row r="36" spans="1:17" ht="25.5">
      <c r="A36" s="51"/>
      <c r="B36" s="23"/>
      <c r="C36" s="29">
        <v>6050</v>
      </c>
      <c r="D36" s="118" t="s">
        <v>12</v>
      </c>
      <c r="E36" s="26">
        <f t="shared" si="4"/>
        <v>6567690</v>
      </c>
      <c r="F36" s="31"/>
      <c r="G36" s="24">
        <v>6567690</v>
      </c>
      <c r="H36" s="25">
        <v>0</v>
      </c>
      <c r="I36" s="24">
        <v>-667000</v>
      </c>
      <c r="J36" s="30">
        <f>SUM(E36+I36)</f>
        <v>5900690</v>
      </c>
      <c r="K36" s="26">
        <f t="shared" si="6"/>
        <v>6924360</v>
      </c>
      <c r="L36" s="31"/>
      <c r="M36" s="30">
        <v>6924360</v>
      </c>
      <c r="N36" s="26">
        <f t="shared" si="7"/>
        <v>6480598</v>
      </c>
      <c r="O36" s="31"/>
      <c r="P36" s="30">
        <v>6480598</v>
      </c>
      <c r="Q36" s="37">
        <f t="shared" si="5"/>
        <v>93.59129219162493</v>
      </c>
    </row>
    <row r="37" spans="1:17" ht="17.25" customHeight="1">
      <c r="A37" s="138" t="s">
        <v>72</v>
      </c>
      <c r="B37" s="139"/>
      <c r="C37" s="139"/>
      <c r="D37" s="139"/>
      <c r="E37" s="35">
        <f t="shared" si="4"/>
        <v>8837617</v>
      </c>
      <c r="F37" s="36">
        <f>SUM(F29:F35)</f>
        <v>2269927</v>
      </c>
      <c r="G37" s="56">
        <f>SUM(G29:G36)</f>
        <v>6567690</v>
      </c>
      <c r="H37" s="33">
        <f>SUM(H30:H36)</f>
        <v>144000</v>
      </c>
      <c r="I37" s="33">
        <f>SUM(I36)</f>
        <v>-667000</v>
      </c>
      <c r="J37" s="34">
        <f>SUM(J30:J36)</f>
        <v>8292617</v>
      </c>
      <c r="K37" s="35">
        <f t="shared" si="6"/>
        <v>9944957</v>
      </c>
      <c r="L37" s="36">
        <f>SUM(L29:L36)</f>
        <v>3020597</v>
      </c>
      <c r="M37" s="57">
        <f>SUM(M29:M36)</f>
        <v>6924360</v>
      </c>
      <c r="N37" s="35">
        <f t="shared" si="7"/>
        <v>9369311</v>
      </c>
      <c r="O37" s="36">
        <f>SUM(O29:O36)</f>
        <v>2888713</v>
      </c>
      <c r="P37" s="57">
        <f>SUM(P29:P36)</f>
        <v>6480598</v>
      </c>
      <c r="Q37" s="37">
        <f t="shared" si="5"/>
        <v>94.21167934662765</v>
      </c>
    </row>
    <row r="38" spans="1:17" ht="12.75">
      <c r="A38" s="23"/>
      <c r="B38" s="23">
        <v>60095</v>
      </c>
      <c r="C38" s="23">
        <v>4270</v>
      </c>
      <c r="D38" s="118" t="s">
        <v>9</v>
      </c>
      <c r="E38" s="26">
        <f t="shared" si="4"/>
        <v>296000</v>
      </c>
      <c r="F38" s="27">
        <v>296000</v>
      </c>
      <c r="G38" s="25"/>
      <c r="H38" s="24">
        <v>0</v>
      </c>
      <c r="I38" s="25"/>
      <c r="J38" s="30">
        <f>SUM(E38)</f>
        <v>296000</v>
      </c>
      <c r="K38" s="26">
        <f t="shared" si="6"/>
        <v>111000</v>
      </c>
      <c r="L38" s="27">
        <v>111000</v>
      </c>
      <c r="M38" s="28"/>
      <c r="N38" s="26">
        <f t="shared" si="7"/>
        <v>89124</v>
      </c>
      <c r="O38" s="27">
        <v>89124</v>
      </c>
      <c r="P38" s="28"/>
      <c r="Q38" s="37">
        <f t="shared" si="5"/>
        <v>80.2918918918919</v>
      </c>
    </row>
    <row r="39" spans="1:17" ht="12.75">
      <c r="A39" s="23"/>
      <c r="B39" s="23"/>
      <c r="C39" s="23">
        <v>4300</v>
      </c>
      <c r="D39" s="118" t="s">
        <v>10</v>
      </c>
      <c r="E39" s="26">
        <f t="shared" si="4"/>
        <v>80000</v>
      </c>
      <c r="F39" s="27">
        <v>80000</v>
      </c>
      <c r="G39" s="25"/>
      <c r="H39" s="24">
        <v>10000</v>
      </c>
      <c r="I39" s="25"/>
      <c r="J39" s="30">
        <f>SUM(E39+H39)</f>
        <v>90000</v>
      </c>
      <c r="K39" s="26">
        <f t="shared" si="6"/>
        <v>110000</v>
      </c>
      <c r="L39" s="27">
        <v>110000</v>
      </c>
      <c r="M39" s="28"/>
      <c r="N39" s="26">
        <f t="shared" si="7"/>
        <v>97032</v>
      </c>
      <c r="O39" s="27">
        <v>97032</v>
      </c>
      <c r="P39" s="28"/>
      <c r="Q39" s="37">
        <f t="shared" si="5"/>
        <v>88.2109090909091</v>
      </c>
    </row>
    <row r="40" spans="1:17" ht="25.5">
      <c r="A40" s="23"/>
      <c r="B40" s="23"/>
      <c r="C40" s="29">
        <v>6050</v>
      </c>
      <c r="D40" s="118" t="s">
        <v>12</v>
      </c>
      <c r="E40" s="26">
        <f t="shared" si="4"/>
        <v>1920000</v>
      </c>
      <c r="F40" s="31"/>
      <c r="G40" s="24">
        <v>1920000</v>
      </c>
      <c r="H40" s="25">
        <v>0</v>
      </c>
      <c r="I40" s="24">
        <v>2212400</v>
      </c>
      <c r="J40" s="30">
        <f>SUM(E40+I40)</f>
        <v>4132400</v>
      </c>
      <c r="K40" s="26">
        <f t="shared" si="6"/>
        <v>1985000</v>
      </c>
      <c r="L40" s="31"/>
      <c r="M40" s="30">
        <v>1985000</v>
      </c>
      <c r="N40" s="26">
        <f t="shared" si="7"/>
        <v>1444927</v>
      </c>
      <c r="O40" s="31"/>
      <c r="P40" s="30">
        <v>1444927</v>
      </c>
      <c r="Q40" s="37">
        <f t="shared" si="5"/>
        <v>72.79229219143576</v>
      </c>
    </row>
    <row r="41" spans="1:17" ht="14.25" customHeight="1">
      <c r="A41" s="138" t="s">
        <v>74</v>
      </c>
      <c r="B41" s="139"/>
      <c r="C41" s="139"/>
      <c r="D41" s="139"/>
      <c r="E41" s="35">
        <f t="shared" si="4"/>
        <v>2296000</v>
      </c>
      <c r="F41" s="36">
        <f>SUM(F38:F39)</f>
        <v>376000</v>
      </c>
      <c r="G41" s="33">
        <f>SUM(G40:G40)</f>
        <v>1920000</v>
      </c>
      <c r="H41" s="33">
        <f>SUM(H38:H39)</f>
        <v>10000</v>
      </c>
      <c r="I41" s="33">
        <f>SUM(I40)</f>
        <v>2212400</v>
      </c>
      <c r="J41" s="34">
        <f>SUM(J38:J40)</f>
        <v>4518400</v>
      </c>
      <c r="K41" s="35">
        <f t="shared" si="6"/>
        <v>2206000</v>
      </c>
      <c r="L41" s="36">
        <f>SUM(L38:L40)</f>
        <v>221000</v>
      </c>
      <c r="M41" s="34">
        <f>SUM(M40:M40)</f>
        <v>1985000</v>
      </c>
      <c r="N41" s="35">
        <f t="shared" si="7"/>
        <v>1631083</v>
      </c>
      <c r="O41" s="36">
        <f>SUM(O38:O39)</f>
        <v>186156</v>
      </c>
      <c r="P41" s="34">
        <f>SUM(P40:P40)</f>
        <v>1444927</v>
      </c>
      <c r="Q41" s="37">
        <f t="shared" si="5"/>
        <v>73.93848594741613</v>
      </c>
    </row>
    <row r="42" spans="1:17" s="97" customFormat="1" ht="18" customHeight="1">
      <c r="A42" s="142" t="s">
        <v>15</v>
      </c>
      <c r="B42" s="143"/>
      <c r="C42" s="143"/>
      <c r="D42" s="143"/>
      <c r="E42" s="95">
        <f>SUM(E41+E37+E28)</f>
        <v>11167617</v>
      </c>
      <c r="F42" s="96">
        <f>SUM(F41+F37+F28)</f>
        <v>2679927</v>
      </c>
      <c r="G42" s="93">
        <f>SUM(G41+G37+G28)</f>
        <v>8487690</v>
      </c>
      <c r="H42" s="93">
        <f>SUM(H41,H37,H28)</f>
        <v>154000</v>
      </c>
      <c r="I42" s="93" t="e">
        <f aca="true" t="shared" si="8" ref="I42:P42">SUM(I41+I37+I28)</f>
        <v>#REF!</v>
      </c>
      <c r="J42" s="94">
        <f t="shared" si="8"/>
        <v>12845017</v>
      </c>
      <c r="K42" s="95">
        <f t="shared" si="8"/>
        <v>12240957</v>
      </c>
      <c r="L42" s="96">
        <f t="shared" si="8"/>
        <v>3281597</v>
      </c>
      <c r="M42" s="94">
        <f t="shared" si="8"/>
        <v>8959360</v>
      </c>
      <c r="N42" s="95">
        <f t="shared" si="8"/>
        <v>11034054</v>
      </c>
      <c r="O42" s="96">
        <f t="shared" si="8"/>
        <v>3108529</v>
      </c>
      <c r="P42" s="94">
        <f t="shared" si="8"/>
        <v>7925525</v>
      </c>
      <c r="Q42" s="37">
        <f t="shared" si="5"/>
        <v>90.14045225385564</v>
      </c>
    </row>
    <row r="43" spans="1:17" ht="15.75" customHeight="1">
      <c r="A43" s="29">
        <v>700</v>
      </c>
      <c r="B43" s="29">
        <v>70004</v>
      </c>
      <c r="C43" s="29">
        <v>4210</v>
      </c>
      <c r="D43" s="120" t="s">
        <v>16</v>
      </c>
      <c r="E43" s="26">
        <f t="shared" si="4"/>
        <v>1000</v>
      </c>
      <c r="F43" s="27">
        <v>1000</v>
      </c>
      <c r="G43" s="25"/>
      <c r="H43" s="24">
        <v>0</v>
      </c>
      <c r="I43" s="25"/>
      <c r="J43" s="30">
        <f>SUM(E43+H43)</f>
        <v>1000</v>
      </c>
      <c r="K43" s="26">
        <f aca="true" t="shared" si="9" ref="K43:K54">SUM(L43:M43)</f>
        <v>2000</v>
      </c>
      <c r="L43" s="27">
        <v>2000</v>
      </c>
      <c r="M43" s="28"/>
      <c r="N43" s="26">
        <f aca="true" t="shared" si="10" ref="N43:N54">SUM(O43:P43)</f>
        <v>1364</v>
      </c>
      <c r="O43" s="27">
        <v>1364</v>
      </c>
      <c r="P43" s="28"/>
      <c r="Q43" s="37">
        <f t="shared" si="5"/>
        <v>68.2</v>
      </c>
    </row>
    <row r="44" spans="1:17" ht="12.75">
      <c r="A44" s="23"/>
      <c r="B44" s="23"/>
      <c r="C44" s="23">
        <v>4260</v>
      </c>
      <c r="D44" s="118" t="s">
        <v>8</v>
      </c>
      <c r="E44" s="26">
        <f t="shared" si="4"/>
        <v>8000</v>
      </c>
      <c r="F44" s="27">
        <v>8000</v>
      </c>
      <c r="G44" s="25"/>
      <c r="H44" s="24">
        <v>0</v>
      </c>
      <c r="I44" s="25"/>
      <c r="J44" s="30">
        <f>SUM(E44+H44)</f>
        <v>8000</v>
      </c>
      <c r="K44" s="26">
        <f t="shared" si="9"/>
        <v>11000</v>
      </c>
      <c r="L44" s="27">
        <v>11000</v>
      </c>
      <c r="M44" s="28"/>
      <c r="N44" s="26">
        <f t="shared" si="10"/>
        <v>10538</v>
      </c>
      <c r="O44" s="27">
        <v>10538</v>
      </c>
      <c r="P44" s="28"/>
      <c r="Q44" s="37">
        <f t="shared" si="5"/>
        <v>95.8</v>
      </c>
    </row>
    <row r="45" spans="1:17" ht="12.75">
      <c r="A45" s="23"/>
      <c r="B45" s="23"/>
      <c r="C45" s="23">
        <v>4270</v>
      </c>
      <c r="D45" s="118" t="s">
        <v>9</v>
      </c>
      <c r="E45" s="26">
        <f t="shared" si="4"/>
        <v>20000</v>
      </c>
      <c r="F45" s="27">
        <v>20000</v>
      </c>
      <c r="G45" s="25"/>
      <c r="H45" s="24">
        <v>0</v>
      </c>
      <c r="I45" s="25"/>
      <c r="J45" s="30">
        <f>SUM(E45+H45)</f>
        <v>20000</v>
      </c>
      <c r="K45" s="26">
        <f t="shared" si="9"/>
        <v>39000</v>
      </c>
      <c r="L45" s="27">
        <v>39000</v>
      </c>
      <c r="M45" s="28"/>
      <c r="N45" s="26">
        <f t="shared" si="10"/>
        <v>32436</v>
      </c>
      <c r="O45" s="27">
        <v>32436</v>
      </c>
      <c r="P45" s="28"/>
      <c r="Q45" s="37">
        <f t="shared" si="5"/>
        <v>83.16923076923078</v>
      </c>
    </row>
    <row r="46" spans="1:17" ht="12.75">
      <c r="A46" s="23"/>
      <c r="B46" s="23"/>
      <c r="C46" s="23">
        <v>4300</v>
      </c>
      <c r="D46" s="118" t="s">
        <v>10</v>
      </c>
      <c r="E46" s="26">
        <f t="shared" si="4"/>
        <v>5000</v>
      </c>
      <c r="F46" s="27">
        <v>5000</v>
      </c>
      <c r="G46" s="25"/>
      <c r="H46" s="24">
        <v>0</v>
      </c>
      <c r="I46" s="25"/>
      <c r="J46" s="30">
        <f>SUM(E46+H46)</f>
        <v>5000</v>
      </c>
      <c r="K46" s="26">
        <f t="shared" si="9"/>
        <v>10100</v>
      </c>
      <c r="L46" s="27">
        <v>10100</v>
      </c>
      <c r="M46" s="28"/>
      <c r="N46" s="26">
        <f t="shared" si="10"/>
        <v>8037</v>
      </c>
      <c r="O46" s="27">
        <v>8037</v>
      </c>
      <c r="P46" s="28"/>
      <c r="Q46" s="37">
        <f t="shared" si="5"/>
        <v>79.57425742574257</v>
      </c>
    </row>
    <row r="47" spans="1:17" ht="12.75">
      <c r="A47" s="23"/>
      <c r="B47" s="23"/>
      <c r="C47" s="23">
        <v>4430</v>
      </c>
      <c r="D47" s="118" t="s">
        <v>28</v>
      </c>
      <c r="E47" s="26">
        <f t="shared" si="4"/>
        <v>3000</v>
      </c>
      <c r="F47" s="27">
        <v>3000</v>
      </c>
      <c r="G47" s="25"/>
      <c r="H47" s="24">
        <v>0</v>
      </c>
      <c r="I47" s="25"/>
      <c r="J47" s="30">
        <f>SUM(E47+H47)</f>
        <v>3000</v>
      </c>
      <c r="K47" s="26">
        <f t="shared" si="9"/>
        <v>1900</v>
      </c>
      <c r="L47" s="27">
        <v>1900</v>
      </c>
      <c r="M47" s="28"/>
      <c r="N47" s="26">
        <f t="shared" si="10"/>
        <v>1877</v>
      </c>
      <c r="O47" s="27">
        <v>1877</v>
      </c>
      <c r="P47" s="28"/>
      <c r="Q47" s="37">
        <f t="shared" si="5"/>
        <v>98.78947368421052</v>
      </c>
    </row>
    <row r="48" spans="1:17" ht="27.75" customHeight="1">
      <c r="A48" s="148" t="s">
        <v>88</v>
      </c>
      <c r="B48" s="139"/>
      <c r="C48" s="139"/>
      <c r="D48" s="139"/>
      <c r="E48" s="61">
        <f t="shared" si="4"/>
        <v>37000</v>
      </c>
      <c r="F48" s="62">
        <f>SUM(F43:F47)</f>
        <v>37000</v>
      </c>
      <c r="G48" s="59">
        <v>0</v>
      </c>
      <c r="H48" s="59">
        <v>0</v>
      </c>
      <c r="I48" s="59">
        <v>0</v>
      </c>
      <c r="J48" s="60">
        <f>SUM(J43:J47)</f>
        <v>37000</v>
      </c>
      <c r="K48" s="61">
        <f t="shared" si="9"/>
        <v>64000</v>
      </c>
      <c r="L48" s="62">
        <f>SUM(L43:L47)</f>
        <v>64000</v>
      </c>
      <c r="M48" s="63">
        <v>0</v>
      </c>
      <c r="N48" s="61">
        <f t="shared" si="10"/>
        <v>54252</v>
      </c>
      <c r="O48" s="62">
        <f>SUM(O43:O47)</f>
        <v>54252</v>
      </c>
      <c r="P48" s="63">
        <v>0</v>
      </c>
      <c r="Q48" s="37">
        <f t="shared" si="5"/>
        <v>84.76875</v>
      </c>
    </row>
    <row r="49" spans="1:17" ht="12.75">
      <c r="A49" s="51"/>
      <c r="B49" s="39">
        <v>70005</v>
      </c>
      <c r="C49" s="23">
        <v>4300</v>
      </c>
      <c r="D49" s="118" t="s">
        <v>10</v>
      </c>
      <c r="E49" s="26">
        <f t="shared" si="4"/>
        <v>103000</v>
      </c>
      <c r="F49" s="27">
        <v>103000</v>
      </c>
      <c r="G49" s="25"/>
      <c r="H49" s="24">
        <v>-45000</v>
      </c>
      <c r="I49" s="25"/>
      <c r="J49" s="30">
        <f>SUM(E49+H49)</f>
        <v>58000</v>
      </c>
      <c r="K49" s="26">
        <f t="shared" si="9"/>
        <v>123000</v>
      </c>
      <c r="L49" s="27">
        <v>123000</v>
      </c>
      <c r="M49" s="28"/>
      <c r="N49" s="26">
        <f t="shared" si="10"/>
        <v>86749</v>
      </c>
      <c r="O49" s="27">
        <v>86749</v>
      </c>
      <c r="P49" s="28"/>
      <c r="Q49" s="37">
        <f t="shared" si="5"/>
        <v>70.52764227642277</v>
      </c>
    </row>
    <row r="50" spans="1:17" ht="12.75">
      <c r="A50" s="51"/>
      <c r="B50" s="23"/>
      <c r="C50" s="23">
        <v>4430</v>
      </c>
      <c r="D50" s="118" t="s">
        <v>28</v>
      </c>
      <c r="E50" s="26">
        <f t="shared" si="4"/>
        <v>50000</v>
      </c>
      <c r="F50" s="27">
        <v>50000</v>
      </c>
      <c r="G50" s="25"/>
      <c r="H50" s="24">
        <v>25000</v>
      </c>
      <c r="I50" s="25"/>
      <c r="J50" s="30">
        <f>SUM(E50+H50)</f>
        <v>75000</v>
      </c>
      <c r="K50" s="26">
        <f t="shared" si="9"/>
        <v>27000</v>
      </c>
      <c r="L50" s="27">
        <v>27000</v>
      </c>
      <c r="M50" s="28"/>
      <c r="N50" s="26">
        <f t="shared" si="10"/>
        <v>26980</v>
      </c>
      <c r="O50" s="27">
        <v>26980</v>
      </c>
      <c r="P50" s="28"/>
      <c r="Q50" s="37">
        <f t="shared" si="5"/>
        <v>99.92592592592592</v>
      </c>
    </row>
    <row r="51" spans="1:17" ht="25.5">
      <c r="A51" s="51"/>
      <c r="B51" s="23"/>
      <c r="C51" s="29">
        <v>4530</v>
      </c>
      <c r="D51" s="118" t="s">
        <v>11</v>
      </c>
      <c r="E51" s="26">
        <f t="shared" si="4"/>
        <v>180000</v>
      </c>
      <c r="F51" s="27">
        <v>180000</v>
      </c>
      <c r="G51" s="25"/>
      <c r="H51" s="24">
        <v>108000</v>
      </c>
      <c r="I51" s="25"/>
      <c r="J51" s="30">
        <f>SUM(E51+H51)</f>
        <v>288000</v>
      </c>
      <c r="K51" s="26">
        <f t="shared" si="9"/>
        <v>158000</v>
      </c>
      <c r="L51" s="27">
        <v>158000</v>
      </c>
      <c r="M51" s="28"/>
      <c r="N51" s="26">
        <f t="shared" si="10"/>
        <v>126117</v>
      </c>
      <c r="O51" s="27">
        <v>126117</v>
      </c>
      <c r="P51" s="28"/>
      <c r="Q51" s="37">
        <f t="shared" si="5"/>
        <v>79.82088607594937</v>
      </c>
    </row>
    <row r="52" spans="1:17" ht="25.5">
      <c r="A52" s="51"/>
      <c r="B52" s="23"/>
      <c r="C52" s="29">
        <v>4590</v>
      </c>
      <c r="D52" s="118" t="s">
        <v>17</v>
      </c>
      <c r="E52" s="26">
        <f t="shared" si="4"/>
        <v>200000</v>
      </c>
      <c r="F52" s="27">
        <v>200000</v>
      </c>
      <c r="G52" s="25"/>
      <c r="H52" s="24">
        <v>0</v>
      </c>
      <c r="I52" s="25"/>
      <c r="J52" s="30">
        <f>SUM(E52+H52)</f>
        <v>200000</v>
      </c>
      <c r="K52" s="26">
        <f t="shared" si="9"/>
        <v>4500</v>
      </c>
      <c r="L52" s="27">
        <v>4500</v>
      </c>
      <c r="M52" s="28"/>
      <c r="N52" s="26">
        <f t="shared" si="10"/>
        <v>4480</v>
      </c>
      <c r="O52" s="27">
        <v>4480</v>
      </c>
      <c r="P52" s="28"/>
      <c r="Q52" s="37">
        <f t="shared" si="5"/>
        <v>99.55555555555556</v>
      </c>
    </row>
    <row r="53" spans="1:17" ht="25.5">
      <c r="A53" s="51"/>
      <c r="B53" s="23"/>
      <c r="C53" s="29">
        <v>6060</v>
      </c>
      <c r="D53" s="118" t="s">
        <v>18</v>
      </c>
      <c r="E53" s="26">
        <f t="shared" si="4"/>
        <v>100000</v>
      </c>
      <c r="F53" s="31"/>
      <c r="G53" s="24">
        <v>100000</v>
      </c>
      <c r="H53" s="25">
        <v>0</v>
      </c>
      <c r="I53" s="24"/>
      <c r="J53" s="30">
        <f>SUM(E53+H53)</f>
        <v>100000</v>
      </c>
      <c r="K53" s="26">
        <f t="shared" si="9"/>
        <v>2500</v>
      </c>
      <c r="L53" s="31"/>
      <c r="M53" s="30">
        <v>2500</v>
      </c>
      <c r="N53" s="26">
        <f t="shared" si="10"/>
        <v>0</v>
      </c>
      <c r="O53" s="31"/>
      <c r="P53" s="30">
        <v>0</v>
      </c>
      <c r="Q53" s="37">
        <f t="shared" si="5"/>
        <v>0</v>
      </c>
    </row>
    <row r="54" spans="1:17" ht="30.75" customHeight="1">
      <c r="A54" s="138" t="s">
        <v>73</v>
      </c>
      <c r="B54" s="139"/>
      <c r="C54" s="139"/>
      <c r="D54" s="139"/>
      <c r="E54" s="35">
        <f t="shared" si="4"/>
        <v>633000</v>
      </c>
      <c r="F54" s="36">
        <f>SUM(F49:F53)</f>
        <v>533000</v>
      </c>
      <c r="G54" s="33">
        <f>SUM(G49:G53)</f>
        <v>100000</v>
      </c>
      <c r="H54" s="33">
        <f>SUM(H49:H53)</f>
        <v>88000</v>
      </c>
      <c r="I54" s="33">
        <f>SUM(I53)</f>
        <v>0</v>
      </c>
      <c r="J54" s="34">
        <f>SUM(J49:J53)</f>
        <v>721000</v>
      </c>
      <c r="K54" s="35">
        <f t="shared" si="9"/>
        <v>315000</v>
      </c>
      <c r="L54" s="36">
        <f>SUM(L49:L53)</f>
        <v>312500</v>
      </c>
      <c r="M54" s="34">
        <f>SUM(M49:M53)</f>
        <v>2500</v>
      </c>
      <c r="N54" s="35">
        <f t="shared" si="10"/>
        <v>244326</v>
      </c>
      <c r="O54" s="36">
        <f>SUM(O49:O53)</f>
        <v>244326</v>
      </c>
      <c r="P54" s="34">
        <f>SUM(P49:P53)</f>
        <v>0</v>
      </c>
      <c r="Q54" s="37">
        <f t="shared" si="5"/>
        <v>77.56380952380952</v>
      </c>
    </row>
    <row r="55" spans="1:17" s="97" customFormat="1" ht="17.25" customHeight="1">
      <c r="A55" s="142" t="s">
        <v>19</v>
      </c>
      <c r="B55" s="143"/>
      <c r="C55" s="143"/>
      <c r="D55" s="143"/>
      <c r="E55" s="95">
        <f>SUM(E48+E54)</f>
        <v>670000</v>
      </c>
      <c r="F55" s="96">
        <f>SUM(F54,F48)</f>
        <v>570000</v>
      </c>
      <c r="G55" s="93">
        <f>SUM(G54,G48)</f>
        <v>100000</v>
      </c>
      <c r="H55" s="93">
        <f>SUM(H48+H54)</f>
        <v>88000</v>
      </c>
      <c r="I55" s="93">
        <f>SUM(I54,I48)</f>
        <v>0</v>
      </c>
      <c r="J55" s="94">
        <f>SUM(E55+H55)</f>
        <v>758000</v>
      </c>
      <c r="K55" s="95">
        <f>SUM(K48+K54)</f>
        <v>379000</v>
      </c>
      <c r="L55" s="96">
        <f>SUM(L54,L48)</f>
        <v>376500</v>
      </c>
      <c r="M55" s="94">
        <f>SUM(M54,M48)</f>
        <v>2500</v>
      </c>
      <c r="N55" s="95">
        <f>SUM(N48+N54)</f>
        <v>298578</v>
      </c>
      <c r="O55" s="96">
        <f>SUM(O54,O48)</f>
        <v>298578</v>
      </c>
      <c r="P55" s="94">
        <f>SUM(P54,P48)</f>
        <v>0</v>
      </c>
      <c r="Q55" s="37">
        <f t="shared" si="5"/>
        <v>78.78047493403693</v>
      </c>
    </row>
    <row r="56" spans="1:17" ht="12.75">
      <c r="A56" s="51">
        <v>710</v>
      </c>
      <c r="B56" s="23">
        <v>71004</v>
      </c>
      <c r="C56" s="23">
        <v>4300</v>
      </c>
      <c r="D56" s="118" t="s">
        <v>10</v>
      </c>
      <c r="E56" s="26">
        <f t="shared" si="4"/>
        <v>150000</v>
      </c>
      <c r="F56" s="27">
        <v>150000</v>
      </c>
      <c r="G56" s="25"/>
      <c r="H56" s="24">
        <v>-40000</v>
      </c>
      <c r="I56" s="25"/>
      <c r="J56" s="30">
        <f>SUM(E56+H56)</f>
        <v>110000</v>
      </c>
      <c r="K56" s="26">
        <f aca="true" t="shared" si="11" ref="K56:K65">SUM(L56:M56)</f>
        <v>22500</v>
      </c>
      <c r="L56" s="27">
        <v>22500</v>
      </c>
      <c r="M56" s="28"/>
      <c r="N56" s="26">
        <f aca="true" t="shared" si="12" ref="N56:N65">SUM(O56:P56)</f>
        <v>22448</v>
      </c>
      <c r="O56" s="27">
        <v>22448</v>
      </c>
      <c r="P56" s="28"/>
      <c r="Q56" s="37">
        <f t="shared" si="5"/>
        <v>99.76888888888888</v>
      </c>
    </row>
    <row r="57" spans="1:17" ht="26.25" customHeight="1">
      <c r="A57" s="140" t="s">
        <v>138</v>
      </c>
      <c r="B57" s="139"/>
      <c r="C57" s="139"/>
      <c r="D57" s="139"/>
      <c r="E57" s="35">
        <f t="shared" si="4"/>
        <v>150000</v>
      </c>
      <c r="F57" s="36">
        <f>SUM(F56:F56)</f>
        <v>150000</v>
      </c>
      <c r="G57" s="40">
        <v>0</v>
      </c>
      <c r="H57" s="33">
        <f>SUM(H56:H56)</f>
        <v>-40000</v>
      </c>
      <c r="I57" s="40">
        <v>0</v>
      </c>
      <c r="J57" s="34">
        <f>SUM(E57+H57)</f>
        <v>110000</v>
      </c>
      <c r="K57" s="35">
        <f t="shared" si="11"/>
        <v>22500</v>
      </c>
      <c r="L57" s="36">
        <f>SUM(L56:L56)</f>
        <v>22500</v>
      </c>
      <c r="M57" s="41">
        <v>0</v>
      </c>
      <c r="N57" s="35">
        <f t="shared" si="12"/>
        <v>22448</v>
      </c>
      <c r="O57" s="36">
        <f>SUM(O56:O56)</f>
        <v>22448</v>
      </c>
      <c r="P57" s="41">
        <v>0</v>
      </c>
      <c r="Q57" s="37">
        <f t="shared" si="5"/>
        <v>99.76888888888888</v>
      </c>
    </row>
    <row r="58" spans="1:17" s="97" customFormat="1" ht="12.75">
      <c r="A58" s="142" t="s">
        <v>20</v>
      </c>
      <c r="B58" s="143"/>
      <c r="C58" s="143"/>
      <c r="D58" s="143"/>
      <c r="E58" s="95">
        <f t="shared" si="4"/>
        <v>150000</v>
      </c>
      <c r="F58" s="96">
        <f>SUM(F57)</f>
        <v>150000</v>
      </c>
      <c r="G58" s="108">
        <v>0</v>
      </c>
      <c r="H58" s="93">
        <f>SUM(H57)</f>
        <v>-40000</v>
      </c>
      <c r="I58" s="108">
        <v>0</v>
      </c>
      <c r="J58" s="94">
        <f>SUM(E58+H58+I58)</f>
        <v>110000</v>
      </c>
      <c r="K58" s="95">
        <f t="shared" si="11"/>
        <v>22500</v>
      </c>
      <c r="L58" s="96">
        <f>SUM(L57)</f>
        <v>22500</v>
      </c>
      <c r="M58" s="109">
        <v>0</v>
      </c>
      <c r="N58" s="95">
        <f t="shared" si="12"/>
        <v>22448</v>
      </c>
      <c r="O58" s="96">
        <f>SUM(O57)</f>
        <v>22448</v>
      </c>
      <c r="P58" s="109">
        <v>0</v>
      </c>
      <c r="Q58" s="37">
        <f t="shared" si="5"/>
        <v>99.76888888888888</v>
      </c>
    </row>
    <row r="59" spans="1:17" ht="25.5">
      <c r="A59" s="58">
        <v>750</v>
      </c>
      <c r="B59" s="29">
        <v>75011</v>
      </c>
      <c r="C59" s="29">
        <v>4010</v>
      </c>
      <c r="D59" s="118" t="s">
        <v>21</v>
      </c>
      <c r="E59" s="26">
        <f t="shared" si="4"/>
        <v>113527</v>
      </c>
      <c r="F59" s="27">
        <v>113527</v>
      </c>
      <c r="G59" s="25"/>
      <c r="H59" s="24">
        <v>0</v>
      </c>
      <c r="I59" s="25"/>
      <c r="J59" s="30">
        <f>SUM(E59+H59)</f>
        <v>113527</v>
      </c>
      <c r="K59" s="26">
        <f t="shared" si="11"/>
        <v>114037</v>
      </c>
      <c r="L59" s="27">
        <v>114037</v>
      </c>
      <c r="M59" s="28"/>
      <c r="N59" s="26">
        <f t="shared" si="12"/>
        <v>111058</v>
      </c>
      <c r="O59" s="27">
        <v>111058</v>
      </c>
      <c r="P59" s="28"/>
      <c r="Q59" s="37">
        <f t="shared" si="5"/>
        <v>97.38768996027605</v>
      </c>
    </row>
    <row r="60" spans="1:17" ht="25.5">
      <c r="A60" s="58"/>
      <c r="B60" s="29"/>
      <c r="C60" s="29">
        <v>4040</v>
      </c>
      <c r="D60" s="118" t="s">
        <v>22</v>
      </c>
      <c r="E60" s="26">
        <f t="shared" si="4"/>
        <v>7800</v>
      </c>
      <c r="F60" s="27">
        <v>7800</v>
      </c>
      <c r="G60" s="25"/>
      <c r="H60" s="24">
        <v>0</v>
      </c>
      <c r="I60" s="25"/>
      <c r="J60" s="30">
        <f aca="true" t="shared" si="13" ref="J60:J71">SUM(E60+H60)</f>
        <v>7800</v>
      </c>
      <c r="K60" s="26">
        <f t="shared" si="11"/>
        <v>7800</v>
      </c>
      <c r="L60" s="27">
        <v>7800</v>
      </c>
      <c r="M60" s="28"/>
      <c r="N60" s="26">
        <f t="shared" si="12"/>
        <v>7795</v>
      </c>
      <c r="O60" s="27">
        <v>7795</v>
      </c>
      <c r="P60" s="28"/>
      <c r="Q60" s="37">
        <f t="shared" si="5"/>
        <v>99.93589743589743</v>
      </c>
    </row>
    <row r="61" spans="1:17" ht="25.5">
      <c r="A61" s="58"/>
      <c r="B61" s="29"/>
      <c r="C61" s="29">
        <v>4110</v>
      </c>
      <c r="D61" s="118" t="s">
        <v>23</v>
      </c>
      <c r="E61" s="26">
        <f t="shared" si="4"/>
        <v>20918</v>
      </c>
      <c r="F61" s="27">
        <v>20918</v>
      </c>
      <c r="G61" s="25"/>
      <c r="H61" s="24">
        <v>0</v>
      </c>
      <c r="I61" s="25"/>
      <c r="J61" s="30">
        <f t="shared" si="13"/>
        <v>20918</v>
      </c>
      <c r="K61" s="26">
        <f t="shared" si="11"/>
        <v>20918</v>
      </c>
      <c r="L61" s="27">
        <v>20918</v>
      </c>
      <c r="M61" s="28"/>
      <c r="N61" s="26">
        <f t="shared" si="12"/>
        <v>19445</v>
      </c>
      <c r="O61" s="27">
        <v>19445</v>
      </c>
      <c r="P61" s="28"/>
      <c r="Q61" s="37">
        <f t="shared" si="5"/>
        <v>92.95821780284922</v>
      </c>
    </row>
    <row r="62" spans="1:17" ht="12.75">
      <c r="A62" s="51"/>
      <c r="B62" s="23"/>
      <c r="C62" s="23">
        <v>4120</v>
      </c>
      <c r="D62" s="118" t="s">
        <v>24</v>
      </c>
      <c r="E62" s="26">
        <f t="shared" si="4"/>
        <v>2740</v>
      </c>
      <c r="F62" s="27">
        <v>2740</v>
      </c>
      <c r="G62" s="25"/>
      <c r="H62" s="24"/>
      <c r="I62" s="25"/>
      <c r="J62" s="30">
        <f t="shared" si="13"/>
        <v>2740</v>
      </c>
      <c r="K62" s="26">
        <f t="shared" si="11"/>
        <v>2740</v>
      </c>
      <c r="L62" s="27">
        <v>2740</v>
      </c>
      <c r="M62" s="28"/>
      <c r="N62" s="26">
        <f t="shared" si="12"/>
        <v>2556</v>
      </c>
      <c r="O62" s="27">
        <v>2556</v>
      </c>
      <c r="P62" s="28"/>
      <c r="Q62" s="37">
        <f t="shared" si="5"/>
        <v>93.28467153284672</v>
      </c>
    </row>
    <row r="63" spans="1:17" ht="17.25" customHeight="1">
      <c r="A63" s="138" t="s">
        <v>76</v>
      </c>
      <c r="B63" s="139"/>
      <c r="C63" s="139"/>
      <c r="D63" s="139"/>
      <c r="E63" s="35">
        <f t="shared" si="4"/>
        <v>144985</v>
      </c>
      <c r="F63" s="36">
        <f>SUM(F59:F62)</f>
        <v>144985</v>
      </c>
      <c r="G63" s="40">
        <v>0</v>
      </c>
      <c r="H63" s="33">
        <f>SUM(H59:H62)</f>
        <v>0</v>
      </c>
      <c r="I63" s="40">
        <v>0</v>
      </c>
      <c r="J63" s="57">
        <f t="shared" si="13"/>
        <v>144985</v>
      </c>
      <c r="K63" s="35">
        <f t="shared" si="11"/>
        <v>145495</v>
      </c>
      <c r="L63" s="36">
        <f>SUM(L59:L62)</f>
        <v>145495</v>
      </c>
      <c r="M63" s="41">
        <v>0</v>
      </c>
      <c r="N63" s="35">
        <f t="shared" si="12"/>
        <v>140854</v>
      </c>
      <c r="O63" s="36">
        <f>SUM(O59:O62)</f>
        <v>140854</v>
      </c>
      <c r="P63" s="41">
        <v>0</v>
      </c>
      <c r="Q63" s="37">
        <f t="shared" si="5"/>
        <v>96.81019966321867</v>
      </c>
    </row>
    <row r="64" spans="1:17" ht="25.5">
      <c r="A64" s="51"/>
      <c r="B64" s="29">
        <v>75022</v>
      </c>
      <c r="C64" s="29">
        <v>3030</v>
      </c>
      <c r="D64" s="118" t="s">
        <v>25</v>
      </c>
      <c r="E64" s="26">
        <f t="shared" si="4"/>
        <v>101600</v>
      </c>
      <c r="F64" s="27">
        <v>101600</v>
      </c>
      <c r="G64" s="25"/>
      <c r="H64" s="24">
        <v>0</v>
      </c>
      <c r="I64" s="25"/>
      <c r="J64" s="30">
        <f t="shared" si="13"/>
        <v>101600</v>
      </c>
      <c r="K64" s="26">
        <f t="shared" si="11"/>
        <v>101600</v>
      </c>
      <c r="L64" s="27">
        <v>101600</v>
      </c>
      <c r="M64" s="28"/>
      <c r="N64" s="26">
        <f t="shared" si="12"/>
        <v>98958</v>
      </c>
      <c r="O64" s="27">
        <v>98958</v>
      </c>
      <c r="P64" s="28"/>
      <c r="Q64" s="37">
        <f t="shared" si="5"/>
        <v>97.39960629921259</v>
      </c>
    </row>
    <row r="65" spans="1:17" ht="17.25" customHeight="1">
      <c r="A65" s="51"/>
      <c r="B65" s="29"/>
      <c r="C65" s="29">
        <v>4210</v>
      </c>
      <c r="D65" s="120" t="s">
        <v>16</v>
      </c>
      <c r="E65" s="26">
        <f t="shared" si="4"/>
        <v>16000</v>
      </c>
      <c r="F65" s="27">
        <v>16000</v>
      </c>
      <c r="G65" s="25"/>
      <c r="H65" s="24">
        <v>0</v>
      </c>
      <c r="I65" s="25"/>
      <c r="J65" s="30">
        <f t="shared" si="13"/>
        <v>16000</v>
      </c>
      <c r="K65" s="26">
        <f t="shared" si="11"/>
        <v>16000</v>
      </c>
      <c r="L65" s="27">
        <v>16000</v>
      </c>
      <c r="M65" s="28"/>
      <c r="N65" s="26">
        <f t="shared" si="12"/>
        <v>13382</v>
      </c>
      <c r="O65" s="27">
        <v>13382</v>
      </c>
      <c r="P65" s="28"/>
      <c r="Q65" s="37">
        <f t="shared" si="5"/>
        <v>83.6375</v>
      </c>
    </row>
    <row r="66" spans="1:17" ht="12.75">
      <c r="A66" s="51"/>
      <c r="B66" s="23"/>
      <c r="C66" s="23">
        <v>4270</v>
      </c>
      <c r="D66" s="118" t="s">
        <v>9</v>
      </c>
      <c r="E66" s="26">
        <f>SUM(F66:F66)</f>
        <v>2000</v>
      </c>
      <c r="F66" s="27">
        <v>2000</v>
      </c>
      <c r="G66" s="25"/>
      <c r="H66" s="24"/>
      <c r="I66" s="25"/>
      <c r="J66" s="30"/>
      <c r="K66" s="26">
        <f>SUM(L66:L66)</f>
        <v>2000</v>
      </c>
      <c r="L66" s="27">
        <v>2000</v>
      </c>
      <c r="M66" s="28"/>
      <c r="N66" s="26">
        <f>SUM(O66:O66)</f>
        <v>1403</v>
      </c>
      <c r="O66" s="27">
        <v>1403</v>
      </c>
      <c r="P66" s="28"/>
      <c r="Q66" s="37">
        <f t="shared" si="5"/>
        <v>70.15</v>
      </c>
    </row>
    <row r="67" spans="1:17" ht="12.75">
      <c r="A67" s="51"/>
      <c r="B67" s="23"/>
      <c r="C67" s="23">
        <v>4300</v>
      </c>
      <c r="D67" s="118" t="s">
        <v>10</v>
      </c>
      <c r="E67" s="26">
        <f t="shared" si="4"/>
        <v>3000</v>
      </c>
      <c r="F67" s="27">
        <v>3000</v>
      </c>
      <c r="G67" s="25"/>
      <c r="H67" s="24">
        <v>0</v>
      </c>
      <c r="I67" s="25"/>
      <c r="J67" s="30">
        <f t="shared" si="13"/>
        <v>3000</v>
      </c>
      <c r="K67" s="26">
        <f aca="true" t="shared" si="14" ref="K67:K88">SUM(L67:M67)</f>
        <v>2000</v>
      </c>
      <c r="L67" s="27">
        <v>2000</v>
      </c>
      <c r="M67" s="28"/>
      <c r="N67" s="26">
        <f aca="true" t="shared" si="15" ref="N67:N88">SUM(O67:P67)</f>
        <v>2000</v>
      </c>
      <c r="O67" s="27">
        <v>2000</v>
      </c>
      <c r="P67" s="28"/>
      <c r="Q67" s="37">
        <f t="shared" si="5"/>
        <v>100</v>
      </c>
    </row>
    <row r="68" spans="1:17" ht="12.75">
      <c r="A68" s="51"/>
      <c r="B68" s="23"/>
      <c r="C68" s="23">
        <v>4410</v>
      </c>
      <c r="D68" s="118" t="s">
        <v>26</v>
      </c>
      <c r="E68" s="26">
        <f t="shared" si="4"/>
        <v>1000</v>
      </c>
      <c r="F68" s="27">
        <v>1000</v>
      </c>
      <c r="G68" s="25"/>
      <c r="H68" s="24">
        <v>0</v>
      </c>
      <c r="I68" s="25"/>
      <c r="J68" s="30">
        <f t="shared" si="13"/>
        <v>1000</v>
      </c>
      <c r="K68" s="26">
        <f t="shared" si="14"/>
        <v>0</v>
      </c>
      <c r="L68" s="27">
        <v>0</v>
      </c>
      <c r="M68" s="28"/>
      <c r="N68" s="26">
        <f t="shared" si="15"/>
        <v>0</v>
      </c>
      <c r="O68" s="27">
        <v>0</v>
      </c>
      <c r="P68" s="28"/>
      <c r="Q68" s="37" t="e">
        <f t="shared" si="5"/>
        <v>#DIV/0!</v>
      </c>
    </row>
    <row r="69" spans="1:17" ht="12.75">
      <c r="A69" s="51"/>
      <c r="B69" s="23"/>
      <c r="C69" s="29">
        <v>4420</v>
      </c>
      <c r="D69" s="123" t="s">
        <v>3</v>
      </c>
      <c r="E69" s="26">
        <f t="shared" si="4"/>
        <v>4500</v>
      </c>
      <c r="F69" s="27">
        <v>4500</v>
      </c>
      <c r="G69" s="25"/>
      <c r="H69" s="24">
        <v>0</v>
      </c>
      <c r="I69" s="25"/>
      <c r="J69" s="30">
        <f t="shared" si="13"/>
        <v>4500</v>
      </c>
      <c r="K69" s="26">
        <f t="shared" si="14"/>
        <v>4008</v>
      </c>
      <c r="L69" s="27">
        <v>4008</v>
      </c>
      <c r="M69" s="28"/>
      <c r="N69" s="26">
        <f t="shared" si="15"/>
        <v>4008</v>
      </c>
      <c r="O69" s="27">
        <v>4008</v>
      </c>
      <c r="P69" s="28"/>
      <c r="Q69" s="37">
        <f t="shared" si="5"/>
        <v>100</v>
      </c>
    </row>
    <row r="70" spans="1:17" ht="18" customHeight="1">
      <c r="A70" s="147" t="s">
        <v>89</v>
      </c>
      <c r="B70" s="139"/>
      <c r="C70" s="139"/>
      <c r="D70" s="139"/>
      <c r="E70" s="35">
        <f t="shared" si="4"/>
        <v>128100</v>
      </c>
      <c r="F70" s="36">
        <f>SUM(F64:F69)</f>
        <v>128100</v>
      </c>
      <c r="G70" s="40"/>
      <c r="H70" s="33">
        <f>SUM(H64:H69)</f>
        <v>0</v>
      </c>
      <c r="I70" s="40"/>
      <c r="J70" s="57">
        <f t="shared" si="13"/>
        <v>128100</v>
      </c>
      <c r="K70" s="35">
        <f t="shared" si="14"/>
        <v>125608</v>
      </c>
      <c r="L70" s="36">
        <f>SUM(L64:L69)</f>
        <v>125608</v>
      </c>
      <c r="M70" s="41"/>
      <c r="N70" s="35">
        <f t="shared" si="15"/>
        <v>119751</v>
      </c>
      <c r="O70" s="36">
        <f>SUM(O64:O69)</f>
        <v>119751</v>
      </c>
      <c r="P70" s="41"/>
      <c r="Q70" s="37">
        <f t="shared" si="5"/>
        <v>95.33708044073626</v>
      </c>
    </row>
    <row r="71" spans="1:17" ht="25.5">
      <c r="A71" s="51"/>
      <c r="B71" s="29">
        <v>75023</v>
      </c>
      <c r="C71" s="29">
        <v>4010</v>
      </c>
      <c r="D71" s="118" t="s">
        <v>21</v>
      </c>
      <c r="E71" s="26">
        <f t="shared" si="4"/>
        <v>2420133</v>
      </c>
      <c r="F71" s="27">
        <v>2420133</v>
      </c>
      <c r="G71" s="25"/>
      <c r="H71" s="24">
        <v>0</v>
      </c>
      <c r="I71" s="25"/>
      <c r="J71" s="30">
        <f t="shared" si="13"/>
        <v>2420133</v>
      </c>
      <c r="K71" s="26">
        <f t="shared" si="14"/>
        <v>2470133</v>
      </c>
      <c r="L71" s="27">
        <v>2470133</v>
      </c>
      <c r="M71" s="28"/>
      <c r="N71" s="26">
        <f t="shared" si="15"/>
        <v>2448019</v>
      </c>
      <c r="O71" s="27">
        <v>2448019</v>
      </c>
      <c r="P71" s="28"/>
      <c r="Q71" s="37">
        <f t="shared" si="5"/>
        <v>99.10474456233733</v>
      </c>
    </row>
    <row r="72" spans="1:17" ht="25.5">
      <c r="A72" s="51"/>
      <c r="B72" s="29"/>
      <c r="C72" s="29">
        <v>4040</v>
      </c>
      <c r="D72" s="118" t="s">
        <v>22</v>
      </c>
      <c r="E72" s="26">
        <f t="shared" si="4"/>
        <v>156000</v>
      </c>
      <c r="F72" s="27">
        <v>156000</v>
      </c>
      <c r="G72" s="25"/>
      <c r="H72" s="24">
        <v>-30000</v>
      </c>
      <c r="I72" s="25"/>
      <c r="J72" s="30">
        <f aca="true" t="shared" si="16" ref="J72:J78">SUM(E72+H72)</f>
        <v>126000</v>
      </c>
      <c r="K72" s="26">
        <f t="shared" si="14"/>
        <v>176830</v>
      </c>
      <c r="L72" s="27">
        <v>176830</v>
      </c>
      <c r="M72" s="28"/>
      <c r="N72" s="26">
        <f t="shared" si="15"/>
        <v>176829</v>
      </c>
      <c r="O72" s="27">
        <v>176829</v>
      </c>
      <c r="P72" s="28"/>
      <c r="Q72" s="37">
        <f t="shared" si="5"/>
        <v>99.99943448509867</v>
      </c>
    </row>
    <row r="73" spans="1:17" ht="25.5">
      <c r="A73" s="51"/>
      <c r="B73" s="29"/>
      <c r="C73" s="29">
        <v>4100</v>
      </c>
      <c r="D73" s="118" t="s">
        <v>90</v>
      </c>
      <c r="E73" s="26">
        <f t="shared" si="4"/>
        <v>9000</v>
      </c>
      <c r="F73" s="27">
        <v>9000</v>
      </c>
      <c r="G73" s="25"/>
      <c r="H73" s="24">
        <v>0</v>
      </c>
      <c r="I73" s="25"/>
      <c r="J73" s="30">
        <f t="shared" si="16"/>
        <v>9000</v>
      </c>
      <c r="K73" s="26">
        <f t="shared" si="14"/>
        <v>8000</v>
      </c>
      <c r="L73" s="27">
        <v>8000</v>
      </c>
      <c r="M73" s="28"/>
      <c r="N73" s="26">
        <f t="shared" si="15"/>
        <v>7731</v>
      </c>
      <c r="O73" s="27">
        <v>7731</v>
      </c>
      <c r="P73" s="28"/>
      <c r="Q73" s="37">
        <f t="shared" si="5"/>
        <v>96.6375</v>
      </c>
    </row>
    <row r="74" spans="1:17" ht="25.5">
      <c r="A74" s="51"/>
      <c r="B74" s="29"/>
      <c r="C74" s="29">
        <v>4110</v>
      </c>
      <c r="D74" s="118" t="s">
        <v>23</v>
      </c>
      <c r="E74" s="26">
        <f t="shared" si="4"/>
        <v>465000</v>
      </c>
      <c r="F74" s="27">
        <v>465000</v>
      </c>
      <c r="G74" s="25"/>
      <c r="H74" s="24">
        <v>0</v>
      </c>
      <c r="I74" s="25"/>
      <c r="J74" s="30">
        <f t="shared" si="16"/>
        <v>465000</v>
      </c>
      <c r="K74" s="26">
        <f t="shared" si="14"/>
        <v>404200</v>
      </c>
      <c r="L74" s="27">
        <v>404200</v>
      </c>
      <c r="M74" s="28"/>
      <c r="N74" s="26">
        <f t="shared" si="15"/>
        <v>404185</v>
      </c>
      <c r="O74" s="27">
        <v>404185</v>
      </c>
      <c r="P74" s="28"/>
      <c r="Q74" s="37">
        <f t="shared" si="5"/>
        <v>99.99628896585848</v>
      </c>
    </row>
    <row r="75" spans="1:17" ht="12.75">
      <c r="A75" s="51"/>
      <c r="B75" s="23"/>
      <c r="C75" s="23">
        <v>4120</v>
      </c>
      <c r="D75" s="118" t="s">
        <v>24</v>
      </c>
      <c r="E75" s="26">
        <f t="shared" si="4"/>
        <v>60820</v>
      </c>
      <c r="F75" s="27">
        <v>60820</v>
      </c>
      <c r="G75" s="25"/>
      <c r="H75" s="24">
        <v>0</v>
      </c>
      <c r="I75" s="25"/>
      <c r="J75" s="30">
        <f t="shared" si="16"/>
        <v>60820</v>
      </c>
      <c r="K75" s="26">
        <f t="shared" si="14"/>
        <v>62920</v>
      </c>
      <c r="L75" s="27">
        <v>62920</v>
      </c>
      <c r="M75" s="28"/>
      <c r="N75" s="26">
        <f t="shared" si="15"/>
        <v>62835</v>
      </c>
      <c r="O75" s="27">
        <v>62835</v>
      </c>
      <c r="P75" s="28"/>
      <c r="Q75" s="37">
        <f t="shared" si="5"/>
        <v>99.86490781945328</v>
      </c>
    </row>
    <row r="76" spans="1:17" ht="12.75">
      <c r="A76" s="51"/>
      <c r="B76" s="23"/>
      <c r="C76" s="23">
        <v>4140</v>
      </c>
      <c r="D76" s="118" t="s">
        <v>27</v>
      </c>
      <c r="E76" s="26">
        <f t="shared" si="4"/>
        <v>20000</v>
      </c>
      <c r="F76" s="27">
        <v>20000</v>
      </c>
      <c r="G76" s="25"/>
      <c r="H76" s="24">
        <v>0</v>
      </c>
      <c r="I76" s="25"/>
      <c r="J76" s="30">
        <f t="shared" si="16"/>
        <v>20000</v>
      </c>
      <c r="K76" s="26">
        <f t="shared" si="14"/>
        <v>26000</v>
      </c>
      <c r="L76" s="27">
        <v>26000</v>
      </c>
      <c r="M76" s="28"/>
      <c r="N76" s="26">
        <f t="shared" si="15"/>
        <v>24981</v>
      </c>
      <c r="O76" s="27">
        <v>24981</v>
      </c>
      <c r="P76" s="28"/>
      <c r="Q76" s="37">
        <f t="shared" si="5"/>
        <v>96.08076923076923</v>
      </c>
    </row>
    <row r="77" spans="1:17" ht="12.75">
      <c r="A77" s="51"/>
      <c r="B77" s="29"/>
      <c r="C77" s="29">
        <v>4170</v>
      </c>
      <c r="D77" s="118" t="s">
        <v>94</v>
      </c>
      <c r="E77" s="26">
        <f>SUM(F77:G77)</f>
        <v>70000</v>
      </c>
      <c r="F77" s="27">
        <v>70000</v>
      </c>
      <c r="G77" s="25"/>
      <c r="H77" s="24">
        <v>15000</v>
      </c>
      <c r="I77" s="25"/>
      <c r="J77" s="30">
        <f>SUM(E77+H77)</f>
        <v>85000</v>
      </c>
      <c r="K77" s="26">
        <f>SUM(L77:M77)</f>
        <v>97687</v>
      </c>
      <c r="L77" s="27">
        <v>97687</v>
      </c>
      <c r="M77" s="28"/>
      <c r="N77" s="26">
        <f>SUM(O77:P77)</f>
        <v>97673</v>
      </c>
      <c r="O77" s="27">
        <v>97673</v>
      </c>
      <c r="P77" s="28"/>
      <c r="Q77" s="37">
        <f t="shared" si="5"/>
        <v>99.98566851269872</v>
      </c>
    </row>
    <row r="78" spans="1:17" ht="16.5" customHeight="1">
      <c r="A78" s="51"/>
      <c r="B78" s="23"/>
      <c r="C78" s="29">
        <v>4210</v>
      </c>
      <c r="D78" s="120" t="s">
        <v>16</v>
      </c>
      <c r="E78" s="26">
        <f t="shared" si="4"/>
        <v>160000</v>
      </c>
      <c r="F78" s="27">
        <v>160000</v>
      </c>
      <c r="G78" s="25"/>
      <c r="H78" s="24">
        <v>126000</v>
      </c>
      <c r="I78" s="25"/>
      <c r="J78" s="30">
        <f t="shared" si="16"/>
        <v>286000</v>
      </c>
      <c r="K78" s="26">
        <f t="shared" si="14"/>
        <v>191700</v>
      </c>
      <c r="L78" s="27">
        <v>191700</v>
      </c>
      <c r="M78" s="28"/>
      <c r="N78" s="26">
        <f t="shared" si="15"/>
        <v>188591</v>
      </c>
      <c r="O78" s="27">
        <v>188591</v>
      </c>
      <c r="P78" s="28"/>
      <c r="Q78" s="37">
        <f t="shared" si="5"/>
        <v>98.37819509650497</v>
      </c>
    </row>
    <row r="79" spans="1:17" ht="12.75">
      <c r="A79" s="51"/>
      <c r="B79" s="23"/>
      <c r="C79" s="23">
        <v>4260</v>
      </c>
      <c r="D79" s="118" t="s">
        <v>8</v>
      </c>
      <c r="E79" s="26">
        <f t="shared" si="4"/>
        <v>45000</v>
      </c>
      <c r="F79" s="27">
        <v>45000</v>
      </c>
      <c r="G79" s="25"/>
      <c r="H79" s="24">
        <v>0</v>
      </c>
      <c r="I79" s="25"/>
      <c r="J79" s="30">
        <f aca="true" t="shared" si="17" ref="J79:J85">SUM(E79+H79)</f>
        <v>45000</v>
      </c>
      <c r="K79" s="26">
        <f t="shared" si="14"/>
        <v>33000</v>
      </c>
      <c r="L79" s="27">
        <v>33000</v>
      </c>
      <c r="M79" s="28"/>
      <c r="N79" s="26">
        <f t="shared" si="15"/>
        <v>29159</v>
      </c>
      <c r="O79" s="27">
        <v>29159</v>
      </c>
      <c r="P79" s="28"/>
      <c r="Q79" s="37">
        <f t="shared" si="5"/>
        <v>88.36060606060606</v>
      </c>
    </row>
    <row r="80" spans="1:17" ht="12.75">
      <c r="A80" s="51"/>
      <c r="B80" s="23"/>
      <c r="C80" s="23">
        <v>4270</v>
      </c>
      <c r="D80" s="118" t="s">
        <v>9</v>
      </c>
      <c r="E80" s="26">
        <f t="shared" si="4"/>
        <v>65000</v>
      </c>
      <c r="F80" s="27">
        <v>65000</v>
      </c>
      <c r="G80" s="25"/>
      <c r="H80" s="24">
        <v>0</v>
      </c>
      <c r="I80" s="25"/>
      <c r="J80" s="30">
        <f t="shared" si="17"/>
        <v>65000</v>
      </c>
      <c r="K80" s="26">
        <f t="shared" si="14"/>
        <v>40336</v>
      </c>
      <c r="L80" s="27">
        <v>40336</v>
      </c>
      <c r="M80" s="28"/>
      <c r="N80" s="26">
        <f t="shared" si="15"/>
        <v>27252</v>
      </c>
      <c r="O80" s="27">
        <v>27252</v>
      </c>
      <c r="P80" s="28"/>
      <c r="Q80" s="37">
        <f t="shared" si="5"/>
        <v>67.56247520825069</v>
      </c>
    </row>
    <row r="81" spans="1:17" ht="12.75">
      <c r="A81" s="51"/>
      <c r="B81" s="23"/>
      <c r="C81" s="23">
        <v>4300</v>
      </c>
      <c r="D81" s="118" t="s">
        <v>10</v>
      </c>
      <c r="E81" s="26">
        <f t="shared" si="4"/>
        <v>450000</v>
      </c>
      <c r="F81" s="27">
        <v>450000</v>
      </c>
      <c r="G81" s="25"/>
      <c r="H81" s="24">
        <v>0</v>
      </c>
      <c r="I81" s="25"/>
      <c r="J81" s="30">
        <f t="shared" si="17"/>
        <v>450000</v>
      </c>
      <c r="K81" s="26">
        <f t="shared" si="14"/>
        <v>439828</v>
      </c>
      <c r="L81" s="27">
        <v>439828</v>
      </c>
      <c r="M81" s="28"/>
      <c r="N81" s="26">
        <f t="shared" si="15"/>
        <v>410951</v>
      </c>
      <c r="O81" s="27">
        <v>410951</v>
      </c>
      <c r="P81" s="28"/>
      <c r="Q81" s="37">
        <f t="shared" si="5"/>
        <v>93.43447893267368</v>
      </c>
    </row>
    <row r="82" spans="1:17" ht="25.5">
      <c r="A82" s="51"/>
      <c r="B82" s="23"/>
      <c r="C82" s="29">
        <v>4350</v>
      </c>
      <c r="D82" s="118" t="s">
        <v>113</v>
      </c>
      <c r="E82" s="26">
        <f t="shared" si="4"/>
        <v>13000</v>
      </c>
      <c r="F82" s="27">
        <v>13000</v>
      </c>
      <c r="G82" s="25"/>
      <c r="H82" s="24">
        <v>0</v>
      </c>
      <c r="I82" s="25"/>
      <c r="J82" s="30">
        <f t="shared" si="17"/>
        <v>13000</v>
      </c>
      <c r="K82" s="26">
        <f t="shared" si="14"/>
        <v>3200</v>
      </c>
      <c r="L82" s="27">
        <v>3200</v>
      </c>
      <c r="M82" s="28"/>
      <c r="N82" s="26">
        <f t="shared" si="15"/>
        <v>3129</v>
      </c>
      <c r="O82" s="27">
        <v>3129</v>
      </c>
      <c r="P82" s="28"/>
      <c r="Q82" s="37">
        <f t="shared" si="5"/>
        <v>97.78125</v>
      </c>
    </row>
    <row r="83" spans="1:17" ht="12.75">
      <c r="A83" s="51"/>
      <c r="B83" s="23"/>
      <c r="C83" s="23">
        <v>4410</v>
      </c>
      <c r="D83" s="118" t="s">
        <v>26</v>
      </c>
      <c r="E83" s="26">
        <f aca="true" t="shared" si="18" ref="E83:E160">SUM(F83:G83)</f>
        <v>48000</v>
      </c>
      <c r="F83" s="27">
        <v>48000</v>
      </c>
      <c r="G83" s="25"/>
      <c r="H83" s="24">
        <v>0</v>
      </c>
      <c r="I83" s="25"/>
      <c r="J83" s="30">
        <f t="shared" si="17"/>
        <v>48000</v>
      </c>
      <c r="K83" s="26">
        <f t="shared" si="14"/>
        <v>48000</v>
      </c>
      <c r="L83" s="27">
        <v>48000</v>
      </c>
      <c r="M83" s="28"/>
      <c r="N83" s="26">
        <f t="shared" si="15"/>
        <v>45865</v>
      </c>
      <c r="O83" s="27">
        <v>45865</v>
      </c>
      <c r="P83" s="28"/>
      <c r="Q83" s="37">
        <f t="shared" si="5"/>
        <v>95.55208333333334</v>
      </c>
    </row>
    <row r="84" spans="1:17" ht="12.75">
      <c r="A84" s="51"/>
      <c r="B84" s="23"/>
      <c r="C84" s="29">
        <v>4420</v>
      </c>
      <c r="D84" s="120" t="s">
        <v>3</v>
      </c>
      <c r="E84" s="26">
        <f t="shared" si="18"/>
        <v>2000</v>
      </c>
      <c r="F84" s="27">
        <v>2000</v>
      </c>
      <c r="G84" s="25"/>
      <c r="H84" s="24">
        <v>0</v>
      </c>
      <c r="I84" s="25"/>
      <c r="J84" s="30">
        <f t="shared" si="17"/>
        <v>2000</v>
      </c>
      <c r="K84" s="26">
        <f t="shared" si="14"/>
        <v>0</v>
      </c>
      <c r="L84" s="27">
        <v>0</v>
      </c>
      <c r="M84" s="28"/>
      <c r="N84" s="26">
        <f t="shared" si="15"/>
        <v>0</v>
      </c>
      <c r="O84" s="27">
        <v>0</v>
      </c>
      <c r="P84" s="28"/>
      <c r="Q84" s="37" t="e">
        <f aca="true" t="shared" si="19" ref="Q84:Q147">SUM(N84/K84)*100</f>
        <v>#DIV/0!</v>
      </c>
    </row>
    <row r="85" spans="1:17" ht="12.75">
      <c r="A85" s="51"/>
      <c r="B85" s="23"/>
      <c r="C85" s="23">
        <v>4430</v>
      </c>
      <c r="D85" s="118" t="s">
        <v>28</v>
      </c>
      <c r="E85" s="26">
        <f t="shared" si="18"/>
        <v>10000</v>
      </c>
      <c r="F85" s="27">
        <v>10000</v>
      </c>
      <c r="G85" s="25"/>
      <c r="H85" s="24">
        <v>0</v>
      </c>
      <c r="I85" s="25"/>
      <c r="J85" s="30">
        <f t="shared" si="17"/>
        <v>10000</v>
      </c>
      <c r="K85" s="26">
        <f t="shared" si="14"/>
        <v>8000</v>
      </c>
      <c r="L85" s="27">
        <v>8000</v>
      </c>
      <c r="M85" s="28"/>
      <c r="N85" s="26">
        <f t="shared" si="15"/>
        <v>7981</v>
      </c>
      <c r="O85" s="27">
        <v>7981</v>
      </c>
      <c r="P85" s="28"/>
      <c r="Q85" s="37">
        <f t="shared" si="19"/>
        <v>99.7625</v>
      </c>
    </row>
    <row r="86" spans="1:17" ht="25.5">
      <c r="A86" s="51"/>
      <c r="B86" s="23"/>
      <c r="C86" s="29">
        <v>4440</v>
      </c>
      <c r="D86" s="118" t="s">
        <v>29</v>
      </c>
      <c r="E86" s="26">
        <f t="shared" si="18"/>
        <v>42000</v>
      </c>
      <c r="F86" s="27">
        <v>42000</v>
      </c>
      <c r="G86" s="25"/>
      <c r="H86" s="24">
        <v>10000</v>
      </c>
      <c r="I86" s="25"/>
      <c r="J86" s="30">
        <f>SUM(E86+H86)</f>
        <v>52000</v>
      </c>
      <c r="K86" s="26">
        <f t="shared" si="14"/>
        <v>44863</v>
      </c>
      <c r="L86" s="27">
        <v>44863</v>
      </c>
      <c r="M86" s="28"/>
      <c r="N86" s="26">
        <f t="shared" si="15"/>
        <v>44836</v>
      </c>
      <c r="O86" s="27">
        <v>44836</v>
      </c>
      <c r="P86" s="28"/>
      <c r="Q86" s="37">
        <f t="shared" si="19"/>
        <v>99.93981677551658</v>
      </c>
    </row>
    <row r="87" spans="1:17" ht="25.5">
      <c r="A87" s="51"/>
      <c r="B87" s="23"/>
      <c r="C87" s="29">
        <v>4530</v>
      </c>
      <c r="D87" s="118" t="s">
        <v>11</v>
      </c>
      <c r="E87" s="26">
        <f t="shared" si="18"/>
        <v>5000</v>
      </c>
      <c r="F87" s="31">
        <v>5000</v>
      </c>
      <c r="G87" s="25"/>
      <c r="H87" s="25">
        <v>0</v>
      </c>
      <c r="I87" s="25"/>
      <c r="J87" s="30">
        <f>SUM(E87+H87)</f>
        <v>5000</v>
      </c>
      <c r="K87" s="26">
        <f t="shared" si="14"/>
        <v>2000</v>
      </c>
      <c r="L87" s="31">
        <v>2000</v>
      </c>
      <c r="M87" s="28"/>
      <c r="N87" s="26">
        <f t="shared" si="15"/>
        <v>766</v>
      </c>
      <c r="O87" s="31">
        <v>766</v>
      </c>
      <c r="P87" s="28"/>
      <c r="Q87" s="37">
        <f t="shared" si="19"/>
        <v>38.3</v>
      </c>
    </row>
    <row r="88" spans="1:17" ht="25.5">
      <c r="A88" s="51"/>
      <c r="B88" s="23"/>
      <c r="C88" s="29">
        <v>6060</v>
      </c>
      <c r="D88" s="118" t="s">
        <v>30</v>
      </c>
      <c r="E88" s="26">
        <f t="shared" si="18"/>
        <v>135000</v>
      </c>
      <c r="F88" s="31"/>
      <c r="G88" s="24">
        <v>135000</v>
      </c>
      <c r="H88" s="25">
        <v>0</v>
      </c>
      <c r="I88" s="24">
        <v>0</v>
      </c>
      <c r="J88" s="30">
        <f>SUM(E88+I88)</f>
        <v>135000</v>
      </c>
      <c r="K88" s="26">
        <f t="shared" si="14"/>
        <v>75000</v>
      </c>
      <c r="L88" s="31"/>
      <c r="M88" s="30">
        <v>75000</v>
      </c>
      <c r="N88" s="26">
        <f t="shared" si="15"/>
        <v>74548</v>
      </c>
      <c r="O88" s="31"/>
      <c r="P88" s="30">
        <v>74548</v>
      </c>
      <c r="Q88" s="37">
        <f t="shared" si="19"/>
        <v>99.39733333333334</v>
      </c>
    </row>
    <row r="89" spans="1:17" ht="17.25" customHeight="1">
      <c r="A89" s="147" t="s">
        <v>77</v>
      </c>
      <c r="B89" s="139"/>
      <c r="C89" s="139"/>
      <c r="D89" s="139"/>
      <c r="E89" s="35">
        <f>SUM(F71:G88)</f>
        <v>4175953</v>
      </c>
      <c r="F89" s="36">
        <f>SUM(F71:F88)</f>
        <v>4040953</v>
      </c>
      <c r="G89" s="33">
        <f>SUM(G88:G88)</f>
        <v>135000</v>
      </c>
      <c r="H89" s="33">
        <f>SUM(H72:H88)</f>
        <v>121000</v>
      </c>
      <c r="I89" s="33">
        <f>SUM(I88:I88)</f>
        <v>0</v>
      </c>
      <c r="J89" s="34">
        <f>SUM(J71:J88)</f>
        <v>4296953</v>
      </c>
      <c r="K89" s="35">
        <f>SUM(L71:M88)</f>
        <v>4131697</v>
      </c>
      <c r="L89" s="36">
        <f>SUM(L71:L88)</f>
        <v>4056697</v>
      </c>
      <c r="M89" s="34">
        <f>SUM(M88:M88)</f>
        <v>75000</v>
      </c>
      <c r="N89" s="35">
        <f>SUM(O71:P88)</f>
        <v>4055331</v>
      </c>
      <c r="O89" s="36">
        <f>SUM(O71:O88)</f>
        <v>3980783</v>
      </c>
      <c r="P89" s="34">
        <f>SUM(P88:P88)</f>
        <v>74548</v>
      </c>
      <c r="Q89" s="37">
        <f t="shared" si="19"/>
        <v>98.1517037672414</v>
      </c>
    </row>
    <row r="90" spans="1:17" ht="15.75" customHeight="1">
      <c r="A90" s="51"/>
      <c r="B90" s="29">
        <v>75075</v>
      </c>
      <c r="C90" s="29">
        <v>4210</v>
      </c>
      <c r="D90" s="120" t="s">
        <v>16</v>
      </c>
      <c r="E90" s="26">
        <f>SUM(F90:G90)</f>
        <v>0</v>
      </c>
      <c r="F90" s="27">
        <v>0</v>
      </c>
      <c r="G90" s="53"/>
      <c r="H90" s="53"/>
      <c r="I90" s="53"/>
      <c r="J90" s="54"/>
      <c r="K90" s="26">
        <f>SUM(L90:M90)</f>
        <v>6400</v>
      </c>
      <c r="L90" s="27">
        <v>6400</v>
      </c>
      <c r="M90" s="54"/>
      <c r="N90" s="26">
        <f>SUM(O90:P90)</f>
        <v>6344</v>
      </c>
      <c r="O90" s="27">
        <v>6344</v>
      </c>
      <c r="P90" s="54"/>
      <c r="Q90" s="37">
        <f t="shared" si="19"/>
        <v>99.125</v>
      </c>
    </row>
    <row r="91" spans="1:17" ht="16.5" customHeight="1">
      <c r="A91" s="51"/>
      <c r="B91" s="23"/>
      <c r="C91" s="23">
        <v>4300</v>
      </c>
      <c r="D91" s="118" t="s">
        <v>10</v>
      </c>
      <c r="E91" s="26">
        <f>SUM(F91:G91)</f>
        <v>0</v>
      </c>
      <c r="F91" s="27">
        <v>0</v>
      </c>
      <c r="G91" s="53"/>
      <c r="H91" s="53"/>
      <c r="I91" s="53"/>
      <c r="J91" s="54"/>
      <c r="K91" s="26">
        <f>SUM(L91:M91)</f>
        <v>10000</v>
      </c>
      <c r="L91" s="27">
        <v>10000</v>
      </c>
      <c r="M91" s="54"/>
      <c r="N91" s="26">
        <f>SUM(O91:P91)</f>
        <v>9917</v>
      </c>
      <c r="O91" s="27">
        <v>9917</v>
      </c>
      <c r="P91" s="54"/>
      <c r="Q91" s="37">
        <f t="shared" si="19"/>
        <v>99.17</v>
      </c>
    </row>
    <row r="92" spans="1:17" ht="27.75" customHeight="1">
      <c r="A92" s="138" t="s">
        <v>123</v>
      </c>
      <c r="B92" s="139"/>
      <c r="C92" s="139"/>
      <c r="D92" s="139"/>
      <c r="E92" s="35">
        <f>SUM(E90:E91)</f>
        <v>0</v>
      </c>
      <c r="F92" s="36">
        <v>0</v>
      </c>
      <c r="G92" s="33"/>
      <c r="H92" s="33"/>
      <c r="I92" s="33"/>
      <c r="J92" s="34"/>
      <c r="K92" s="35">
        <f>SUM(K90:K91)</f>
        <v>16400</v>
      </c>
      <c r="L92" s="36">
        <f>SUM(L90:L91)</f>
        <v>16400</v>
      </c>
      <c r="M92" s="34"/>
      <c r="N92" s="35">
        <f>SUM(N90:N91)</f>
        <v>16261</v>
      </c>
      <c r="O92" s="36">
        <f>SUM(O90:O91)</f>
        <v>16261</v>
      </c>
      <c r="P92" s="34"/>
      <c r="Q92" s="37">
        <f t="shared" si="19"/>
        <v>99.15243902439025</v>
      </c>
    </row>
    <row r="93" spans="1:17" ht="39.75" customHeight="1">
      <c r="A93" s="49"/>
      <c r="B93" s="39">
        <v>75095</v>
      </c>
      <c r="C93" s="39">
        <v>2900</v>
      </c>
      <c r="D93" s="120" t="s">
        <v>31</v>
      </c>
      <c r="E93" s="26">
        <f t="shared" si="18"/>
        <v>13590</v>
      </c>
      <c r="F93" s="27">
        <v>13590</v>
      </c>
      <c r="G93" s="25">
        <v>0</v>
      </c>
      <c r="H93" s="24">
        <v>0</v>
      </c>
      <c r="I93" s="25"/>
      <c r="J93" s="30">
        <f>SUM(E93+H93)</f>
        <v>13590</v>
      </c>
      <c r="K93" s="26">
        <f aca="true" t="shared" si="20" ref="K93:K117">SUM(L93:M93)</f>
        <v>13590</v>
      </c>
      <c r="L93" s="27">
        <v>13590</v>
      </c>
      <c r="M93" s="28">
        <v>0</v>
      </c>
      <c r="N93" s="26">
        <f aca="true" t="shared" si="21" ref="N93:N116">SUM(O93:P93)</f>
        <v>12239</v>
      </c>
      <c r="O93" s="27">
        <v>12239</v>
      </c>
      <c r="P93" s="28">
        <v>0</v>
      </c>
      <c r="Q93" s="37">
        <f t="shared" si="19"/>
        <v>90.0588668138337</v>
      </c>
    </row>
    <row r="94" spans="1:17" ht="15" customHeight="1">
      <c r="A94" s="51"/>
      <c r="B94" s="23"/>
      <c r="C94" s="29">
        <v>4210</v>
      </c>
      <c r="D94" s="120" t="s">
        <v>16</v>
      </c>
      <c r="E94" s="26">
        <f t="shared" si="18"/>
        <v>5000</v>
      </c>
      <c r="F94" s="27">
        <v>5000</v>
      </c>
      <c r="G94" s="25"/>
      <c r="H94" s="24">
        <v>0</v>
      </c>
      <c r="I94" s="25"/>
      <c r="J94" s="30">
        <f>SUM(E94+H94)</f>
        <v>5000</v>
      </c>
      <c r="K94" s="26">
        <f t="shared" si="20"/>
        <v>8838</v>
      </c>
      <c r="L94" s="27">
        <v>8838</v>
      </c>
      <c r="M94" s="28"/>
      <c r="N94" s="26">
        <f t="shared" si="21"/>
        <v>8270</v>
      </c>
      <c r="O94" s="27">
        <v>8270</v>
      </c>
      <c r="P94" s="28"/>
      <c r="Q94" s="37">
        <f t="shared" si="19"/>
        <v>93.57320660782983</v>
      </c>
    </row>
    <row r="95" spans="1:17" ht="12.75">
      <c r="A95" s="51"/>
      <c r="B95" s="23"/>
      <c r="C95" s="23">
        <v>4280</v>
      </c>
      <c r="D95" s="118" t="s">
        <v>32</v>
      </c>
      <c r="E95" s="26">
        <f t="shared" si="18"/>
        <v>2500</v>
      </c>
      <c r="F95" s="27">
        <v>2500</v>
      </c>
      <c r="G95" s="25"/>
      <c r="H95" s="24">
        <v>0</v>
      </c>
      <c r="I95" s="25"/>
      <c r="J95" s="30">
        <f>SUM(E95+H95)</f>
        <v>2500</v>
      </c>
      <c r="K95" s="26">
        <f t="shared" si="20"/>
        <v>2500</v>
      </c>
      <c r="L95" s="27">
        <v>2500</v>
      </c>
      <c r="M95" s="28"/>
      <c r="N95" s="26">
        <f t="shared" si="21"/>
        <v>2407</v>
      </c>
      <c r="O95" s="27">
        <v>2407</v>
      </c>
      <c r="P95" s="28"/>
      <c r="Q95" s="37">
        <f t="shared" si="19"/>
        <v>96.28</v>
      </c>
    </row>
    <row r="96" spans="1:17" ht="12.75">
      <c r="A96" s="51"/>
      <c r="B96" s="23"/>
      <c r="C96" s="23">
        <v>4300</v>
      </c>
      <c r="D96" s="118" t="s">
        <v>10</v>
      </c>
      <c r="E96" s="26">
        <f t="shared" si="18"/>
        <v>36200</v>
      </c>
      <c r="F96" s="27">
        <v>36200</v>
      </c>
      <c r="G96" s="25"/>
      <c r="H96" s="24">
        <v>0</v>
      </c>
      <c r="I96" s="25"/>
      <c r="J96" s="30">
        <f>SUM(E96+H96)</f>
        <v>36200</v>
      </c>
      <c r="K96" s="26">
        <f t="shared" si="20"/>
        <v>8610</v>
      </c>
      <c r="L96" s="27">
        <v>8610</v>
      </c>
      <c r="M96" s="28"/>
      <c r="N96" s="26">
        <f t="shared" si="21"/>
        <v>2000</v>
      </c>
      <c r="O96" s="27">
        <v>2000</v>
      </c>
      <c r="P96" s="28"/>
      <c r="Q96" s="37">
        <f t="shared" si="19"/>
        <v>23.228803716608596</v>
      </c>
    </row>
    <row r="97" spans="1:17" ht="15.75" customHeight="1">
      <c r="A97" s="138" t="s">
        <v>33</v>
      </c>
      <c r="B97" s="139"/>
      <c r="C97" s="139"/>
      <c r="D97" s="139"/>
      <c r="E97" s="35">
        <f t="shared" si="18"/>
        <v>57290</v>
      </c>
      <c r="F97" s="36">
        <f>SUM(F93:F96)</f>
        <v>57290</v>
      </c>
      <c r="G97" s="40">
        <v>0</v>
      </c>
      <c r="H97" s="33">
        <f>SUM(H93:H96)</f>
        <v>0</v>
      </c>
      <c r="I97" s="40">
        <v>0</v>
      </c>
      <c r="J97" s="34">
        <f>SUM(E97+I97)</f>
        <v>57290</v>
      </c>
      <c r="K97" s="35">
        <f t="shared" si="20"/>
        <v>33538</v>
      </c>
      <c r="L97" s="36">
        <f>SUM(L93:L96)</f>
        <v>33538</v>
      </c>
      <c r="M97" s="41">
        <v>0</v>
      </c>
      <c r="N97" s="35">
        <f t="shared" si="21"/>
        <v>24916</v>
      </c>
      <c r="O97" s="36">
        <f>SUM(O93:O96)</f>
        <v>24916</v>
      </c>
      <c r="P97" s="41">
        <v>0</v>
      </c>
      <c r="Q97" s="37">
        <f t="shared" si="19"/>
        <v>74.29184805295486</v>
      </c>
    </row>
    <row r="98" spans="1:17" s="97" customFormat="1" ht="13.5" customHeight="1">
      <c r="A98" s="142" t="s">
        <v>34</v>
      </c>
      <c r="B98" s="143"/>
      <c r="C98" s="143"/>
      <c r="D98" s="143"/>
      <c r="E98" s="95">
        <f>SUM(F98:G98)</f>
        <v>4506328</v>
      </c>
      <c r="F98" s="96">
        <f>SUM(F97,F89,F70,F63,F92)</f>
        <v>4371328</v>
      </c>
      <c r="G98" s="93">
        <f>SUM(G97,G89,G70,G63)</f>
        <v>135000</v>
      </c>
      <c r="H98" s="93">
        <f>SUM(H97,H89,H70,H63)</f>
        <v>121000</v>
      </c>
      <c r="I98" s="93">
        <f>SUM(I97,I89,I70,I63)</f>
        <v>0</v>
      </c>
      <c r="J98" s="94">
        <f>SUM(J89+J70+J63+J97)</f>
        <v>4627328</v>
      </c>
      <c r="K98" s="95">
        <f t="shared" si="20"/>
        <v>4452738</v>
      </c>
      <c r="L98" s="96">
        <f>SUM(L97,L89,L70,L63,L92)</f>
        <v>4377738</v>
      </c>
      <c r="M98" s="94">
        <f>SUM(M97,M89,M70,M63)</f>
        <v>75000</v>
      </c>
      <c r="N98" s="95">
        <f t="shared" si="21"/>
        <v>4357113</v>
      </c>
      <c r="O98" s="96">
        <f>SUM(O97,O89,O70,O63,O92)</f>
        <v>4282565</v>
      </c>
      <c r="P98" s="94">
        <f>SUM(P97,P89,P70,P63)</f>
        <v>74548</v>
      </c>
      <c r="Q98" s="37">
        <f t="shared" si="19"/>
        <v>97.85244494511018</v>
      </c>
    </row>
    <row r="99" spans="1:17" ht="25.5">
      <c r="A99" s="49">
        <v>751</v>
      </c>
      <c r="B99" s="29">
        <v>75101</v>
      </c>
      <c r="C99" s="29">
        <v>4110</v>
      </c>
      <c r="D99" s="118" t="s">
        <v>23</v>
      </c>
      <c r="E99" s="26">
        <f t="shared" si="18"/>
        <v>390</v>
      </c>
      <c r="F99" s="31">
        <v>390</v>
      </c>
      <c r="G99" s="25"/>
      <c r="H99" s="25">
        <v>0</v>
      </c>
      <c r="I99" s="25"/>
      <c r="J99" s="30">
        <f>SUM(E99+H99)</f>
        <v>390</v>
      </c>
      <c r="K99" s="26">
        <f t="shared" si="20"/>
        <v>390</v>
      </c>
      <c r="L99" s="31">
        <v>390</v>
      </c>
      <c r="M99" s="28"/>
      <c r="N99" s="26">
        <f t="shared" si="21"/>
        <v>333</v>
      </c>
      <c r="O99" s="31">
        <v>333</v>
      </c>
      <c r="P99" s="28"/>
      <c r="Q99" s="37">
        <f t="shared" si="19"/>
        <v>85.38461538461539</v>
      </c>
    </row>
    <row r="100" spans="1:17" ht="12.75">
      <c r="A100" s="51"/>
      <c r="B100" s="23"/>
      <c r="C100" s="23">
        <v>4120</v>
      </c>
      <c r="D100" s="118" t="s">
        <v>24</v>
      </c>
      <c r="E100" s="26">
        <f t="shared" si="18"/>
        <v>59</v>
      </c>
      <c r="F100" s="31">
        <v>59</v>
      </c>
      <c r="G100" s="25"/>
      <c r="H100" s="25">
        <v>0</v>
      </c>
      <c r="I100" s="25"/>
      <c r="J100" s="30">
        <f>SUM(E100+H100)</f>
        <v>59</v>
      </c>
      <c r="K100" s="26">
        <f t="shared" si="20"/>
        <v>59</v>
      </c>
      <c r="L100" s="31">
        <v>59</v>
      </c>
      <c r="M100" s="28"/>
      <c r="N100" s="26">
        <f t="shared" si="21"/>
        <v>48</v>
      </c>
      <c r="O100" s="31">
        <v>48</v>
      </c>
      <c r="P100" s="28"/>
      <c r="Q100" s="37">
        <f t="shared" si="19"/>
        <v>81.35593220338984</v>
      </c>
    </row>
    <row r="101" spans="1:17" ht="16.5" customHeight="1">
      <c r="A101" s="51"/>
      <c r="B101" s="23"/>
      <c r="C101" s="29">
        <v>4170</v>
      </c>
      <c r="D101" s="120" t="s">
        <v>94</v>
      </c>
      <c r="E101" s="26">
        <f t="shared" si="18"/>
        <v>1951</v>
      </c>
      <c r="F101" s="31">
        <v>1951</v>
      </c>
      <c r="G101" s="25"/>
      <c r="H101" s="25"/>
      <c r="I101" s="25"/>
      <c r="J101" s="30"/>
      <c r="K101" s="26">
        <f t="shared" si="20"/>
        <v>1951</v>
      </c>
      <c r="L101" s="31">
        <v>1951</v>
      </c>
      <c r="M101" s="28"/>
      <c r="N101" s="26">
        <f t="shared" si="21"/>
        <v>1951</v>
      </c>
      <c r="O101" s="31">
        <v>1951</v>
      </c>
      <c r="P101" s="28"/>
      <c r="Q101" s="37">
        <f t="shared" si="19"/>
        <v>100</v>
      </c>
    </row>
    <row r="102" spans="1:17" ht="30" customHeight="1">
      <c r="A102" s="144" t="s">
        <v>78</v>
      </c>
      <c r="B102" s="139"/>
      <c r="C102" s="139"/>
      <c r="D102" s="139"/>
      <c r="E102" s="35">
        <f t="shared" si="18"/>
        <v>2400</v>
      </c>
      <c r="F102" s="36">
        <f>SUM(F99:F101)</f>
        <v>2400</v>
      </c>
      <c r="G102" s="40"/>
      <c r="H102" s="33">
        <f>SUM(H99:H101)</f>
        <v>0</v>
      </c>
      <c r="I102" s="40"/>
      <c r="J102" s="34">
        <f>SUM(J99:J101)</f>
        <v>449</v>
      </c>
      <c r="K102" s="35">
        <f t="shared" si="20"/>
        <v>2400</v>
      </c>
      <c r="L102" s="36">
        <f>SUM(L99:L101)</f>
        <v>2400</v>
      </c>
      <c r="M102" s="41"/>
      <c r="N102" s="35">
        <f t="shared" si="21"/>
        <v>2332</v>
      </c>
      <c r="O102" s="36">
        <f>SUM(O99:O101)</f>
        <v>2332</v>
      </c>
      <c r="P102" s="41"/>
      <c r="Q102" s="37">
        <f t="shared" si="19"/>
        <v>97.16666666666667</v>
      </c>
    </row>
    <row r="103" spans="1:17" ht="26.25" customHeight="1">
      <c r="A103" s="51"/>
      <c r="B103" s="43">
        <v>75109</v>
      </c>
      <c r="C103" s="65">
        <v>3030</v>
      </c>
      <c r="D103" s="120" t="s">
        <v>25</v>
      </c>
      <c r="E103" s="45">
        <f t="shared" si="18"/>
        <v>0</v>
      </c>
      <c r="F103" s="46">
        <v>0</v>
      </c>
      <c r="G103" s="40"/>
      <c r="H103" s="33"/>
      <c r="I103" s="40"/>
      <c r="J103" s="34"/>
      <c r="K103" s="45">
        <f t="shared" si="20"/>
        <v>19590</v>
      </c>
      <c r="L103" s="46">
        <v>19590</v>
      </c>
      <c r="M103" s="41"/>
      <c r="N103" s="45">
        <f t="shared" si="21"/>
        <v>19320</v>
      </c>
      <c r="O103" s="46">
        <v>19320</v>
      </c>
      <c r="P103" s="41"/>
      <c r="Q103" s="37">
        <f t="shared" si="19"/>
        <v>98.6217457886677</v>
      </c>
    </row>
    <row r="104" spans="1:17" ht="26.25" customHeight="1">
      <c r="A104" s="51"/>
      <c r="B104" s="51"/>
      <c r="C104" s="66">
        <v>4110</v>
      </c>
      <c r="D104" s="120" t="s">
        <v>23</v>
      </c>
      <c r="E104" s="45">
        <f t="shared" si="18"/>
        <v>0</v>
      </c>
      <c r="F104" s="46">
        <v>0</v>
      </c>
      <c r="G104" s="40"/>
      <c r="H104" s="33"/>
      <c r="I104" s="40"/>
      <c r="J104" s="34"/>
      <c r="K104" s="45">
        <f t="shared" si="20"/>
        <v>1368</v>
      </c>
      <c r="L104" s="46">
        <v>1368</v>
      </c>
      <c r="M104" s="41"/>
      <c r="N104" s="45">
        <f t="shared" si="21"/>
        <v>1368</v>
      </c>
      <c r="O104" s="46">
        <v>1368</v>
      </c>
      <c r="P104" s="41"/>
      <c r="Q104" s="37">
        <f t="shared" si="19"/>
        <v>100</v>
      </c>
    </row>
    <row r="105" spans="1:17" ht="13.5">
      <c r="A105" s="51"/>
      <c r="B105" s="51"/>
      <c r="C105" s="66">
        <v>4120</v>
      </c>
      <c r="D105" s="120" t="s">
        <v>147</v>
      </c>
      <c r="E105" s="45">
        <f t="shared" si="18"/>
        <v>0</v>
      </c>
      <c r="F105" s="46">
        <v>0</v>
      </c>
      <c r="G105" s="40"/>
      <c r="H105" s="33"/>
      <c r="I105" s="40"/>
      <c r="J105" s="34"/>
      <c r="K105" s="45">
        <f t="shared" si="20"/>
        <v>196</v>
      </c>
      <c r="L105" s="46">
        <v>196</v>
      </c>
      <c r="M105" s="41"/>
      <c r="N105" s="45">
        <f t="shared" si="21"/>
        <v>196</v>
      </c>
      <c r="O105" s="46">
        <v>196</v>
      </c>
      <c r="P105" s="41"/>
      <c r="Q105" s="37">
        <f t="shared" si="19"/>
        <v>100</v>
      </c>
    </row>
    <row r="106" spans="1:17" ht="15" customHeight="1">
      <c r="A106" s="51"/>
      <c r="B106" s="51"/>
      <c r="C106" s="66">
        <v>4170</v>
      </c>
      <c r="D106" s="120" t="s">
        <v>94</v>
      </c>
      <c r="E106" s="45">
        <f t="shared" si="18"/>
        <v>0</v>
      </c>
      <c r="F106" s="46">
        <v>0</v>
      </c>
      <c r="G106" s="40"/>
      <c r="H106" s="33"/>
      <c r="I106" s="40"/>
      <c r="J106" s="34"/>
      <c r="K106" s="45">
        <f t="shared" si="20"/>
        <v>8800</v>
      </c>
      <c r="L106" s="46">
        <v>8800</v>
      </c>
      <c r="M106" s="41"/>
      <c r="N106" s="45">
        <f t="shared" si="21"/>
        <v>8800</v>
      </c>
      <c r="O106" s="46">
        <v>8800</v>
      </c>
      <c r="P106" s="41"/>
      <c r="Q106" s="37">
        <f t="shared" si="19"/>
        <v>100</v>
      </c>
    </row>
    <row r="107" spans="1:17" ht="12.75" customHeight="1">
      <c r="A107" s="51"/>
      <c r="B107" s="51"/>
      <c r="C107" s="66">
        <v>4210</v>
      </c>
      <c r="D107" s="120" t="s">
        <v>16</v>
      </c>
      <c r="E107" s="45">
        <f t="shared" si="18"/>
        <v>0</v>
      </c>
      <c r="F107" s="46">
        <v>0</v>
      </c>
      <c r="G107" s="40"/>
      <c r="H107" s="33"/>
      <c r="I107" s="40"/>
      <c r="J107" s="34"/>
      <c r="K107" s="45">
        <f t="shared" si="20"/>
        <v>7293</v>
      </c>
      <c r="L107" s="46">
        <v>7293</v>
      </c>
      <c r="M107" s="41"/>
      <c r="N107" s="45">
        <f t="shared" si="21"/>
        <v>7293</v>
      </c>
      <c r="O107" s="46">
        <v>7293</v>
      </c>
      <c r="P107" s="41"/>
      <c r="Q107" s="37">
        <f t="shared" si="19"/>
        <v>100</v>
      </c>
    </row>
    <row r="108" spans="1:17" ht="15.75" customHeight="1">
      <c r="A108" s="51"/>
      <c r="B108" s="51"/>
      <c r="C108" s="66">
        <v>4300</v>
      </c>
      <c r="D108" s="120" t="s">
        <v>10</v>
      </c>
      <c r="E108" s="45">
        <f t="shared" si="18"/>
        <v>0</v>
      </c>
      <c r="F108" s="46">
        <v>0</v>
      </c>
      <c r="G108" s="40"/>
      <c r="H108" s="33"/>
      <c r="I108" s="40"/>
      <c r="J108" s="34"/>
      <c r="K108" s="45">
        <f t="shared" si="20"/>
        <v>4000</v>
      </c>
      <c r="L108" s="46">
        <v>4000</v>
      </c>
      <c r="M108" s="41"/>
      <c r="N108" s="45">
        <f t="shared" si="21"/>
        <v>4000</v>
      </c>
      <c r="O108" s="46">
        <v>4000</v>
      </c>
      <c r="P108" s="41"/>
      <c r="Q108" s="37">
        <f t="shared" si="19"/>
        <v>100</v>
      </c>
    </row>
    <row r="109" spans="1:17" ht="16.5" customHeight="1">
      <c r="A109" s="51"/>
      <c r="B109" s="51"/>
      <c r="C109" s="66">
        <v>4410</v>
      </c>
      <c r="D109" s="120" t="s">
        <v>26</v>
      </c>
      <c r="E109" s="45">
        <f t="shared" si="18"/>
        <v>0</v>
      </c>
      <c r="F109" s="46">
        <v>0</v>
      </c>
      <c r="G109" s="40"/>
      <c r="H109" s="33"/>
      <c r="I109" s="40"/>
      <c r="J109" s="34"/>
      <c r="K109" s="45">
        <f t="shared" si="20"/>
        <v>1000</v>
      </c>
      <c r="L109" s="46">
        <v>1000</v>
      </c>
      <c r="M109" s="41"/>
      <c r="N109" s="45">
        <f t="shared" si="21"/>
        <v>1000</v>
      </c>
      <c r="O109" s="46">
        <v>1000</v>
      </c>
      <c r="P109" s="41"/>
      <c r="Q109" s="37">
        <f t="shared" si="19"/>
        <v>100</v>
      </c>
    </row>
    <row r="110" spans="1:17" ht="25.5" customHeight="1">
      <c r="A110" s="144" t="s">
        <v>148</v>
      </c>
      <c r="B110" s="139"/>
      <c r="C110" s="139"/>
      <c r="D110" s="139"/>
      <c r="E110" s="35"/>
      <c r="F110" s="36"/>
      <c r="G110" s="40"/>
      <c r="H110" s="33"/>
      <c r="I110" s="40"/>
      <c r="J110" s="34"/>
      <c r="K110" s="35">
        <f>SUM(L110:M110)</f>
        <v>42247</v>
      </c>
      <c r="L110" s="36">
        <f>SUM(L103:L109)</f>
        <v>42247</v>
      </c>
      <c r="M110" s="41"/>
      <c r="N110" s="35">
        <f>SUM(O110+P110)</f>
        <v>41977</v>
      </c>
      <c r="O110" s="36">
        <f>SUM(O103:O109)</f>
        <v>41977</v>
      </c>
      <c r="P110" s="41"/>
      <c r="Q110" s="37">
        <f t="shared" si="19"/>
        <v>99.36090136577745</v>
      </c>
    </row>
    <row r="111" spans="1:17" s="115" customFormat="1" ht="42" customHeight="1">
      <c r="A111" s="145" t="s">
        <v>35</v>
      </c>
      <c r="B111" s="146"/>
      <c r="C111" s="146"/>
      <c r="D111" s="146"/>
      <c r="E111" s="113">
        <f t="shared" si="18"/>
        <v>2400</v>
      </c>
      <c r="F111" s="114">
        <f>SUM(F102)</f>
        <v>2400</v>
      </c>
      <c r="G111" s="110">
        <f>SUM(G102)</f>
        <v>0</v>
      </c>
      <c r="H111" s="110" t="e">
        <f>SUM(#REF!)</f>
        <v>#REF!</v>
      </c>
      <c r="I111" s="111"/>
      <c r="J111" s="112" t="e">
        <f>SUM(#REF!+J102)</f>
        <v>#REF!</v>
      </c>
      <c r="K111" s="113">
        <f t="shared" si="20"/>
        <v>44647</v>
      </c>
      <c r="L111" s="114">
        <f>SUM(L102+L110)</f>
        <v>44647</v>
      </c>
      <c r="M111" s="112">
        <f>SUM(M102)</f>
        <v>0</v>
      </c>
      <c r="N111" s="113">
        <f t="shared" si="21"/>
        <v>44309</v>
      </c>
      <c r="O111" s="114">
        <f>SUM(O102+O110)</f>
        <v>44309</v>
      </c>
      <c r="P111" s="112">
        <f>SUM(P102)</f>
        <v>0</v>
      </c>
      <c r="Q111" s="37">
        <f t="shared" si="19"/>
        <v>99.24295025421641</v>
      </c>
    </row>
    <row r="112" spans="1:17" ht="12.75">
      <c r="A112" s="51">
        <v>752</v>
      </c>
      <c r="B112" s="23">
        <v>75212</v>
      </c>
      <c r="C112" s="23">
        <v>4270</v>
      </c>
      <c r="D112" s="118" t="s">
        <v>9</v>
      </c>
      <c r="E112" s="26">
        <f t="shared" si="18"/>
        <v>700</v>
      </c>
      <c r="F112" s="31">
        <v>700</v>
      </c>
      <c r="G112" s="25"/>
      <c r="H112" s="25">
        <v>0</v>
      </c>
      <c r="I112" s="25"/>
      <c r="J112" s="30">
        <f>SUM(E112+H112)</f>
        <v>700</v>
      </c>
      <c r="K112" s="26">
        <f t="shared" si="20"/>
        <v>700</v>
      </c>
      <c r="L112" s="31">
        <v>700</v>
      </c>
      <c r="M112" s="28"/>
      <c r="N112" s="26">
        <f t="shared" si="21"/>
        <v>700</v>
      </c>
      <c r="O112" s="31">
        <v>700</v>
      </c>
      <c r="P112" s="28"/>
      <c r="Q112" s="37">
        <f t="shared" si="19"/>
        <v>100</v>
      </c>
    </row>
    <row r="113" spans="1:17" ht="15" customHeight="1">
      <c r="A113" s="138" t="s">
        <v>36</v>
      </c>
      <c r="B113" s="139"/>
      <c r="C113" s="139"/>
      <c r="D113" s="139"/>
      <c r="E113" s="35">
        <f t="shared" si="18"/>
        <v>700</v>
      </c>
      <c r="F113" s="67">
        <f>SUM(F112)</f>
        <v>700</v>
      </c>
      <c r="G113" s="40"/>
      <c r="H113" s="40">
        <v>0</v>
      </c>
      <c r="I113" s="40"/>
      <c r="J113" s="57">
        <f>SUM(E113+H113)</f>
        <v>700</v>
      </c>
      <c r="K113" s="35">
        <f t="shared" si="20"/>
        <v>700</v>
      </c>
      <c r="L113" s="67">
        <f>SUM(L112)</f>
        <v>700</v>
      </c>
      <c r="M113" s="41"/>
      <c r="N113" s="35">
        <f t="shared" si="21"/>
        <v>700</v>
      </c>
      <c r="O113" s="67">
        <f>SUM(O112)</f>
        <v>700</v>
      </c>
      <c r="P113" s="41"/>
      <c r="Q113" s="37">
        <f t="shared" si="19"/>
        <v>100</v>
      </c>
    </row>
    <row r="114" spans="1:17" s="97" customFormat="1" ht="12.75">
      <c r="A114" s="116" t="s">
        <v>37</v>
      </c>
      <c r="B114" s="116"/>
      <c r="C114" s="116"/>
      <c r="D114" s="121"/>
      <c r="E114" s="95">
        <f t="shared" si="18"/>
        <v>700</v>
      </c>
      <c r="F114" s="117">
        <f>SUM(F113)</f>
        <v>700</v>
      </c>
      <c r="G114" s="108">
        <f>SUM(G113)</f>
        <v>0</v>
      </c>
      <c r="H114" s="108">
        <f>SUM(H113)</f>
        <v>0</v>
      </c>
      <c r="I114" s="108"/>
      <c r="J114" s="94">
        <f>SUM(E114+H114)</f>
        <v>700</v>
      </c>
      <c r="K114" s="95">
        <f t="shared" si="20"/>
        <v>700</v>
      </c>
      <c r="L114" s="117">
        <f>SUM(L113)</f>
        <v>700</v>
      </c>
      <c r="M114" s="109">
        <f>SUM(M113)</f>
        <v>0</v>
      </c>
      <c r="N114" s="95">
        <f t="shared" si="21"/>
        <v>700</v>
      </c>
      <c r="O114" s="117">
        <f>SUM(O113)</f>
        <v>700</v>
      </c>
      <c r="P114" s="109">
        <f>SUM(P113)</f>
        <v>0</v>
      </c>
      <c r="Q114" s="37">
        <f t="shared" si="19"/>
        <v>100</v>
      </c>
    </row>
    <row r="115" spans="1:17" ht="25.5">
      <c r="A115" s="58">
        <v>754</v>
      </c>
      <c r="B115" s="29">
        <v>75404</v>
      </c>
      <c r="C115" s="29">
        <v>3000</v>
      </c>
      <c r="D115" s="118" t="s">
        <v>114</v>
      </c>
      <c r="E115" s="26">
        <f t="shared" si="18"/>
        <v>286440</v>
      </c>
      <c r="F115" s="27">
        <v>286440</v>
      </c>
      <c r="G115" s="25"/>
      <c r="H115" s="24">
        <v>0</v>
      </c>
      <c r="I115" s="25"/>
      <c r="J115" s="30">
        <f>SUM(E115+H115)</f>
        <v>286440</v>
      </c>
      <c r="K115" s="26">
        <f t="shared" si="20"/>
        <v>105000</v>
      </c>
      <c r="L115" s="27">
        <v>105000</v>
      </c>
      <c r="M115" s="28"/>
      <c r="N115" s="26">
        <f t="shared" si="21"/>
        <v>104973</v>
      </c>
      <c r="O115" s="27">
        <v>104973</v>
      </c>
      <c r="P115" s="28"/>
      <c r="Q115" s="37">
        <f t="shared" si="19"/>
        <v>99.97428571428571</v>
      </c>
    </row>
    <row r="116" spans="1:17" ht="54" customHeight="1">
      <c r="A116" s="51"/>
      <c r="B116" s="23"/>
      <c r="C116" s="50">
        <v>6170</v>
      </c>
      <c r="D116" s="118" t="s">
        <v>118</v>
      </c>
      <c r="E116" s="26">
        <f t="shared" si="18"/>
        <v>750000</v>
      </c>
      <c r="F116" s="27">
        <v>0</v>
      </c>
      <c r="G116" s="24">
        <v>750000</v>
      </c>
      <c r="H116" s="24"/>
      <c r="I116" s="24">
        <v>0</v>
      </c>
      <c r="J116" s="30">
        <f>SUM(E116+H116)</f>
        <v>750000</v>
      </c>
      <c r="K116" s="26">
        <f t="shared" si="20"/>
        <v>836640</v>
      </c>
      <c r="L116" s="27">
        <v>0</v>
      </c>
      <c r="M116" s="30">
        <v>836640</v>
      </c>
      <c r="N116" s="26">
        <f t="shared" si="21"/>
        <v>780000</v>
      </c>
      <c r="O116" s="27"/>
      <c r="P116" s="30">
        <v>780000</v>
      </c>
      <c r="Q116" s="37">
        <f t="shared" si="19"/>
        <v>93.23006310958118</v>
      </c>
    </row>
    <row r="117" spans="1:17" ht="14.25" customHeight="1">
      <c r="A117" s="138" t="s">
        <v>110</v>
      </c>
      <c r="B117" s="139"/>
      <c r="C117" s="139"/>
      <c r="D117" s="139"/>
      <c r="E117" s="35">
        <f>SUM(F117:G117)</f>
        <v>1036440</v>
      </c>
      <c r="F117" s="36">
        <f>SUM(F115:F115)</f>
        <v>286440</v>
      </c>
      <c r="G117" s="33">
        <f>SUM(G116:G116)</f>
        <v>750000</v>
      </c>
      <c r="H117" s="33">
        <f>SUM(H115:H115)</f>
        <v>0</v>
      </c>
      <c r="I117" s="33">
        <v>150000</v>
      </c>
      <c r="J117" s="34">
        <f>SUM(E117+I117)</f>
        <v>1186440</v>
      </c>
      <c r="K117" s="35">
        <f t="shared" si="20"/>
        <v>941640</v>
      </c>
      <c r="L117" s="36">
        <f>SUM(L115:L115)</f>
        <v>105000</v>
      </c>
      <c r="M117" s="34">
        <f>SUM(M116:M116)</f>
        <v>836640</v>
      </c>
      <c r="N117" s="35">
        <f>SUM(O115:P116)</f>
        <v>884973</v>
      </c>
      <c r="O117" s="36">
        <f>SUM(O115:O115)</f>
        <v>104973</v>
      </c>
      <c r="P117" s="34">
        <f>SUM(P116:P116)</f>
        <v>780000</v>
      </c>
      <c r="Q117" s="37">
        <f t="shared" si="19"/>
        <v>93.98209506817892</v>
      </c>
    </row>
    <row r="118" spans="1:17" ht="25.5">
      <c r="A118" s="51"/>
      <c r="B118" s="29">
        <v>75412</v>
      </c>
      <c r="C118" s="29">
        <v>3030</v>
      </c>
      <c r="D118" s="118" t="s">
        <v>25</v>
      </c>
      <c r="E118" s="26">
        <f t="shared" si="18"/>
        <v>11000</v>
      </c>
      <c r="F118" s="27">
        <v>11000</v>
      </c>
      <c r="G118" s="25"/>
      <c r="H118" s="24">
        <v>0</v>
      </c>
      <c r="I118" s="25"/>
      <c r="J118" s="30">
        <f>SUM(E118+H118)</f>
        <v>11000</v>
      </c>
      <c r="K118" s="26">
        <f aca="true" t="shared" si="22" ref="K118:K165">SUM(L118:M118)</f>
        <v>11000</v>
      </c>
      <c r="L118" s="27">
        <v>11000</v>
      </c>
      <c r="M118" s="28"/>
      <c r="N118" s="26">
        <f aca="true" t="shared" si="23" ref="N118:N165">SUM(O118:P118)</f>
        <v>6897</v>
      </c>
      <c r="O118" s="27">
        <v>6897</v>
      </c>
      <c r="P118" s="28"/>
      <c r="Q118" s="37">
        <f t="shared" si="19"/>
        <v>62.7</v>
      </c>
    </row>
    <row r="119" spans="1:17" ht="16.5" customHeight="1">
      <c r="A119" s="51"/>
      <c r="B119" s="23"/>
      <c r="C119" s="29">
        <v>4210</v>
      </c>
      <c r="D119" s="120" t="s">
        <v>16</v>
      </c>
      <c r="E119" s="26">
        <f t="shared" si="18"/>
        <v>35500</v>
      </c>
      <c r="F119" s="27">
        <v>35500</v>
      </c>
      <c r="G119" s="25"/>
      <c r="H119" s="24">
        <v>0</v>
      </c>
      <c r="I119" s="25"/>
      <c r="J119" s="30">
        <f>SUM(E119+H119)</f>
        <v>35500</v>
      </c>
      <c r="K119" s="26">
        <f t="shared" si="22"/>
        <v>36900</v>
      </c>
      <c r="L119" s="27">
        <v>36900</v>
      </c>
      <c r="M119" s="28"/>
      <c r="N119" s="26">
        <f t="shared" si="23"/>
        <v>15447</v>
      </c>
      <c r="O119" s="27">
        <v>15447</v>
      </c>
      <c r="P119" s="28"/>
      <c r="Q119" s="37">
        <f t="shared" si="19"/>
        <v>41.861788617886184</v>
      </c>
    </row>
    <row r="120" spans="1:17" ht="12.75">
      <c r="A120" s="51"/>
      <c r="B120" s="23"/>
      <c r="C120" s="23">
        <v>4260</v>
      </c>
      <c r="D120" s="118" t="s">
        <v>8</v>
      </c>
      <c r="E120" s="26">
        <f t="shared" si="18"/>
        <v>7500</v>
      </c>
      <c r="F120" s="27">
        <v>7500</v>
      </c>
      <c r="G120" s="25"/>
      <c r="H120" s="24">
        <v>0</v>
      </c>
      <c r="I120" s="25"/>
      <c r="J120" s="30">
        <f>SUM(E120+H120)</f>
        <v>7500</v>
      </c>
      <c r="K120" s="26">
        <f t="shared" si="22"/>
        <v>7500</v>
      </c>
      <c r="L120" s="27">
        <v>7500</v>
      </c>
      <c r="M120" s="28"/>
      <c r="N120" s="26">
        <f t="shared" si="23"/>
        <v>7461</v>
      </c>
      <c r="O120" s="27">
        <v>7461</v>
      </c>
      <c r="P120" s="28"/>
      <c r="Q120" s="37">
        <f t="shared" si="19"/>
        <v>99.48</v>
      </c>
    </row>
    <row r="121" spans="1:17" ht="12.75">
      <c r="A121" s="51"/>
      <c r="B121" s="23"/>
      <c r="C121" s="23">
        <v>4270</v>
      </c>
      <c r="D121" s="118" t="s">
        <v>9</v>
      </c>
      <c r="E121" s="26">
        <f t="shared" si="18"/>
        <v>0</v>
      </c>
      <c r="F121" s="27">
        <v>0</v>
      </c>
      <c r="G121" s="25"/>
      <c r="H121" s="24"/>
      <c r="I121" s="25"/>
      <c r="J121" s="30"/>
      <c r="K121" s="26">
        <f t="shared" si="22"/>
        <v>3500</v>
      </c>
      <c r="L121" s="27">
        <v>3500</v>
      </c>
      <c r="M121" s="28"/>
      <c r="N121" s="26">
        <f t="shared" si="23"/>
        <v>3416</v>
      </c>
      <c r="O121" s="27">
        <v>3416</v>
      </c>
      <c r="P121" s="28"/>
      <c r="Q121" s="37">
        <f t="shared" si="19"/>
        <v>97.6</v>
      </c>
    </row>
    <row r="122" spans="1:17" ht="12.75">
      <c r="A122" s="51"/>
      <c r="B122" s="23"/>
      <c r="C122" s="23">
        <v>4280</v>
      </c>
      <c r="D122" s="118" t="s">
        <v>32</v>
      </c>
      <c r="E122" s="26">
        <f t="shared" si="18"/>
        <v>0</v>
      </c>
      <c r="F122" s="27">
        <v>0</v>
      </c>
      <c r="G122" s="25"/>
      <c r="H122" s="24"/>
      <c r="I122" s="25"/>
      <c r="J122" s="30"/>
      <c r="K122" s="26">
        <f t="shared" si="22"/>
        <v>2000</v>
      </c>
      <c r="L122" s="27">
        <v>2000</v>
      </c>
      <c r="M122" s="28"/>
      <c r="N122" s="26">
        <f t="shared" si="23"/>
        <v>0</v>
      </c>
      <c r="O122" s="27">
        <v>0</v>
      </c>
      <c r="P122" s="28"/>
      <c r="Q122" s="37">
        <f t="shared" si="19"/>
        <v>0</v>
      </c>
    </row>
    <row r="123" spans="1:17" ht="12.75">
      <c r="A123" s="51"/>
      <c r="B123" s="23"/>
      <c r="C123" s="23">
        <v>4300</v>
      </c>
      <c r="D123" s="118" t="s">
        <v>10</v>
      </c>
      <c r="E123" s="26">
        <f t="shared" si="18"/>
        <v>22000</v>
      </c>
      <c r="F123" s="27">
        <v>22000</v>
      </c>
      <c r="G123" s="25"/>
      <c r="H123" s="24">
        <v>0</v>
      </c>
      <c r="I123" s="25"/>
      <c r="J123" s="30">
        <f>SUM(E123+H123)</f>
        <v>22000</v>
      </c>
      <c r="K123" s="26">
        <f t="shared" si="22"/>
        <v>15100</v>
      </c>
      <c r="L123" s="27">
        <v>15100</v>
      </c>
      <c r="M123" s="28"/>
      <c r="N123" s="26">
        <f t="shared" si="23"/>
        <v>4540</v>
      </c>
      <c r="O123" s="27">
        <v>4540</v>
      </c>
      <c r="P123" s="28"/>
      <c r="Q123" s="37">
        <f t="shared" si="19"/>
        <v>30.066225165562916</v>
      </c>
    </row>
    <row r="124" spans="1:17" ht="12.75">
      <c r="A124" s="51"/>
      <c r="B124" s="23"/>
      <c r="C124" s="23">
        <v>4430</v>
      </c>
      <c r="D124" s="118" t="s">
        <v>28</v>
      </c>
      <c r="E124" s="26">
        <f t="shared" si="18"/>
        <v>5000</v>
      </c>
      <c r="F124" s="27">
        <v>5000</v>
      </c>
      <c r="G124" s="25"/>
      <c r="H124" s="24">
        <v>0</v>
      </c>
      <c r="I124" s="25"/>
      <c r="J124" s="30">
        <f>SUM(E124+H124)</f>
        <v>5000</v>
      </c>
      <c r="K124" s="26">
        <f t="shared" si="22"/>
        <v>5000</v>
      </c>
      <c r="L124" s="27">
        <v>5000</v>
      </c>
      <c r="M124" s="28"/>
      <c r="N124" s="26">
        <f t="shared" si="23"/>
        <v>2328</v>
      </c>
      <c r="O124" s="27">
        <v>2328</v>
      </c>
      <c r="P124" s="28"/>
      <c r="Q124" s="37">
        <f t="shared" si="19"/>
        <v>46.56</v>
      </c>
    </row>
    <row r="125" spans="1:17" ht="25.5">
      <c r="A125" s="51"/>
      <c r="B125" s="23"/>
      <c r="C125" s="29">
        <v>6050</v>
      </c>
      <c r="D125" s="118" t="s">
        <v>12</v>
      </c>
      <c r="E125" s="26">
        <f t="shared" si="18"/>
        <v>260000</v>
      </c>
      <c r="F125" s="27"/>
      <c r="G125" s="24">
        <v>260000</v>
      </c>
      <c r="H125" s="24"/>
      <c r="I125" s="24">
        <v>-170000</v>
      </c>
      <c r="J125" s="30">
        <f>SUM(E125+I125)</f>
        <v>90000</v>
      </c>
      <c r="K125" s="26">
        <f t="shared" si="22"/>
        <v>0</v>
      </c>
      <c r="L125" s="27"/>
      <c r="M125" s="30">
        <v>0</v>
      </c>
      <c r="N125" s="26">
        <f t="shared" si="23"/>
        <v>0</v>
      </c>
      <c r="O125" s="27"/>
      <c r="P125" s="30">
        <v>0</v>
      </c>
      <c r="Q125" s="37" t="e">
        <f t="shared" si="19"/>
        <v>#DIV/0!</v>
      </c>
    </row>
    <row r="126" spans="1:17" ht="13.5" customHeight="1">
      <c r="A126" s="138" t="s">
        <v>79</v>
      </c>
      <c r="B126" s="139"/>
      <c r="C126" s="139"/>
      <c r="D126" s="139"/>
      <c r="E126" s="35">
        <f t="shared" si="18"/>
        <v>341000</v>
      </c>
      <c r="F126" s="36">
        <f>SUM(F118:F124)</f>
        <v>81000</v>
      </c>
      <c r="G126" s="33">
        <f>SUM(G125)</f>
        <v>260000</v>
      </c>
      <c r="H126" s="33">
        <f>SUM(H118:H124)</f>
        <v>0</v>
      </c>
      <c r="I126" s="33">
        <f>SUM(I125)</f>
        <v>-170000</v>
      </c>
      <c r="J126" s="34">
        <f>SUM(E126+I126)</f>
        <v>171000</v>
      </c>
      <c r="K126" s="35">
        <f t="shared" si="22"/>
        <v>81000</v>
      </c>
      <c r="L126" s="36">
        <f>SUM(L118:L125)</f>
        <v>81000</v>
      </c>
      <c r="M126" s="34">
        <f>SUM(M125)</f>
        <v>0</v>
      </c>
      <c r="N126" s="35">
        <f t="shared" si="23"/>
        <v>40089</v>
      </c>
      <c r="O126" s="36">
        <f>SUM(O118:O124)</f>
        <v>40089</v>
      </c>
      <c r="P126" s="34">
        <f>SUM(P125)</f>
        <v>0</v>
      </c>
      <c r="Q126" s="37">
        <f t="shared" si="19"/>
        <v>49.492592592592594</v>
      </c>
    </row>
    <row r="127" spans="1:17" ht="16.5" customHeight="1">
      <c r="A127" s="51"/>
      <c r="B127" s="29">
        <v>75414</v>
      </c>
      <c r="C127" s="29">
        <v>4210</v>
      </c>
      <c r="D127" s="120" t="s">
        <v>16</v>
      </c>
      <c r="E127" s="26">
        <f t="shared" si="18"/>
        <v>2000</v>
      </c>
      <c r="F127" s="27">
        <v>2000</v>
      </c>
      <c r="G127" s="25"/>
      <c r="H127" s="24">
        <v>0</v>
      </c>
      <c r="I127" s="25"/>
      <c r="J127" s="30">
        <f>SUM(E127+H127)</f>
        <v>2000</v>
      </c>
      <c r="K127" s="26">
        <f t="shared" si="22"/>
        <v>2000</v>
      </c>
      <c r="L127" s="27">
        <v>2000</v>
      </c>
      <c r="M127" s="28"/>
      <c r="N127" s="26">
        <f t="shared" si="23"/>
        <v>1772</v>
      </c>
      <c r="O127" s="27">
        <v>1772</v>
      </c>
      <c r="P127" s="28"/>
      <c r="Q127" s="37">
        <f t="shared" si="19"/>
        <v>88.6</v>
      </c>
    </row>
    <row r="128" spans="1:17" ht="12.75">
      <c r="A128" s="51"/>
      <c r="B128" s="23"/>
      <c r="C128" s="23">
        <v>4300</v>
      </c>
      <c r="D128" s="118" t="s">
        <v>38</v>
      </c>
      <c r="E128" s="26">
        <f t="shared" si="18"/>
        <v>1050</v>
      </c>
      <c r="F128" s="31">
        <v>1050</v>
      </c>
      <c r="G128" s="25"/>
      <c r="H128" s="25">
        <v>0</v>
      </c>
      <c r="I128" s="25"/>
      <c r="J128" s="30">
        <f>SUM(E128+H128)</f>
        <v>1050</v>
      </c>
      <c r="K128" s="26">
        <f t="shared" si="22"/>
        <v>1050</v>
      </c>
      <c r="L128" s="27">
        <v>1050</v>
      </c>
      <c r="M128" s="28"/>
      <c r="N128" s="26">
        <f t="shared" si="23"/>
        <v>1014</v>
      </c>
      <c r="O128" s="31">
        <v>1014</v>
      </c>
      <c r="P128" s="28"/>
      <c r="Q128" s="37">
        <f t="shared" si="19"/>
        <v>96.57142857142857</v>
      </c>
    </row>
    <row r="129" spans="1:17" ht="12.75" customHeight="1">
      <c r="A129" s="138" t="s">
        <v>80</v>
      </c>
      <c r="B129" s="139"/>
      <c r="C129" s="139"/>
      <c r="D129" s="139"/>
      <c r="E129" s="35">
        <f t="shared" si="18"/>
        <v>3050</v>
      </c>
      <c r="F129" s="36">
        <f>SUM(F127:F128)</f>
        <v>3050</v>
      </c>
      <c r="G129" s="40"/>
      <c r="H129" s="33">
        <f>SUM(H127:H128)</f>
        <v>0</v>
      </c>
      <c r="I129" s="40"/>
      <c r="J129" s="57">
        <f>SUM(E129+H129)</f>
        <v>3050</v>
      </c>
      <c r="K129" s="35">
        <f t="shared" si="22"/>
        <v>3050</v>
      </c>
      <c r="L129" s="36">
        <f>SUM(L127:L128)</f>
        <v>3050</v>
      </c>
      <c r="M129" s="41"/>
      <c r="N129" s="35">
        <f t="shared" si="23"/>
        <v>2786</v>
      </c>
      <c r="O129" s="36">
        <f>SUM(O127:O128)</f>
        <v>2786</v>
      </c>
      <c r="P129" s="41"/>
      <c r="Q129" s="37">
        <f t="shared" si="19"/>
        <v>91.34426229508196</v>
      </c>
    </row>
    <row r="130" spans="1:17" s="97" customFormat="1" ht="18.75" customHeight="1">
      <c r="A130" s="142" t="s">
        <v>81</v>
      </c>
      <c r="B130" s="143"/>
      <c r="C130" s="143"/>
      <c r="D130" s="143"/>
      <c r="E130" s="95">
        <f t="shared" si="18"/>
        <v>1380490</v>
      </c>
      <c r="F130" s="96">
        <f>SUM(F117,F129,F126)</f>
        <v>370490</v>
      </c>
      <c r="G130" s="93">
        <f>SUM(G117+G126+G129)</f>
        <v>1010000</v>
      </c>
      <c r="H130" s="93">
        <f>SUM(H117,H129,H126)</f>
        <v>0</v>
      </c>
      <c r="I130" s="93">
        <f>SUM(I117+I126+I129)</f>
        <v>-20000</v>
      </c>
      <c r="J130" s="94">
        <f>SUM(E130+I130)</f>
        <v>1360490</v>
      </c>
      <c r="K130" s="95">
        <f t="shared" si="22"/>
        <v>1025690</v>
      </c>
      <c r="L130" s="96">
        <f>SUM(L117,L129,L126)</f>
        <v>189050</v>
      </c>
      <c r="M130" s="94">
        <f>SUM(M117+M126+M129)</f>
        <v>836640</v>
      </c>
      <c r="N130" s="95">
        <f t="shared" si="23"/>
        <v>927848</v>
      </c>
      <c r="O130" s="96">
        <f>SUM(O117,O129,O126)</f>
        <v>147848</v>
      </c>
      <c r="P130" s="94">
        <f>SUM(P117+P126+P129)</f>
        <v>780000</v>
      </c>
      <c r="Q130" s="37">
        <f t="shared" si="19"/>
        <v>90.46086049391141</v>
      </c>
    </row>
    <row r="131" spans="1:17" ht="54.75" customHeight="1">
      <c r="A131" s="68">
        <v>757</v>
      </c>
      <c r="B131" s="17">
        <v>75702</v>
      </c>
      <c r="C131" s="17">
        <v>8070</v>
      </c>
      <c r="D131" s="118" t="s">
        <v>139</v>
      </c>
      <c r="E131" s="26">
        <f t="shared" si="18"/>
        <v>990038</v>
      </c>
      <c r="F131" s="27">
        <v>990038</v>
      </c>
      <c r="G131" s="25"/>
      <c r="H131" s="24">
        <v>-303975</v>
      </c>
      <c r="I131" s="25"/>
      <c r="J131" s="30">
        <f aca="true" t="shared" si="24" ref="J131:J138">SUM(E131+H131)</f>
        <v>686063</v>
      </c>
      <c r="K131" s="26">
        <f t="shared" si="22"/>
        <v>990038</v>
      </c>
      <c r="L131" s="27">
        <v>990038</v>
      </c>
      <c r="M131" s="28"/>
      <c r="N131" s="26">
        <f t="shared" si="23"/>
        <v>685610</v>
      </c>
      <c r="O131" s="27">
        <v>685610</v>
      </c>
      <c r="P131" s="28"/>
      <c r="Q131" s="37">
        <f t="shared" si="19"/>
        <v>69.25087723905547</v>
      </c>
    </row>
    <row r="132" spans="1:17" ht="39.75" customHeight="1">
      <c r="A132" s="140" t="s">
        <v>126</v>
      </c>
      <c r="B132" s="139"/>
      <c r="C132" s="139"/>
      <c r="D132" s="139"/>
      <c r="E132" s="35">
        <f t="shared" si="18"/>
        <v>990038</v>
      </c>
      <c r="F132" s="36">
        <f>SUM(F131)</f>
        <v>990038</v>
      </c>
      <c r="G132" s="69"/>
      <c r="H132" s="33">
        <f>SUM(H131)</f>
        <v>-303975</v>
      </c>
      <c r="I132" s="69"/>
      <c r="J132" s="57">
        <f t="shared" si="24"/>
        <v>686063</v>
      </c>
      <c r="K132" s="35">
        <f t="shared" si="22"/>
        <v>990038</v>
      </c>
      <c r="L132" s="36">
        <f>SUM(L131)</f>
        <v>990038</v>
      </c>
      <c r="M132" s="70"/>
      <c r="N132" s="35">
        <f t="shared" si="23"/>
        <v>685610</v>
      </c>
      <c r="O132" s="36">
        <f>SUM(O131)</f>
        <v>685610</v>
      </c>
      <c r="P132" s="70"/>
      <c r="Q132" s="37">
        <f t="shared" si="19"/>
        <v>69.25087723905547</v>
      </c>
    </row>
    <row r="133" spans="1:17" s="97" customFormat="1" ht="18.75" customHeight="1">
      <c r="A133" s="142" t="s">
        <v>39</v>
      </c>
      <c r="B133" s="143"/>
      <c r="C133" s="143"/>
      <c r="D133" s="143"/>
      <c r="E133" s="95">
        <f t="shared" si="18"/>
        <v>990038</v>
      </c>
      <c r="F133" s="96">
        <f>SUM(F132)</f>
        <v>990038</v>
      </c>
      <c r="G133" s="93">
        <f>SUM(G132)</f>
        <v>0</v>
      </c>
      <c r="H133" s="93">
        <f>SUM(H132)</f>
        <v>-303975</v>
      </c>
      <c r="I133" s="108"/>
      <c r="J133" s="94">
        <f t="shared" si="24"/>
        <v>686063</v>
      </c>
      <c r="K133" s="95">
        <f t="shared" si="22"/>
        <v>990038</v>
      </c>
      <c r="L133" s="96">
        <f>SUM(L132)</f>
        <v>990038</v>
      </c>
      <c r="M133" s="94">
        <f>SUM(M132)</f>
        <v>0</v>
      </c>
      <c r="N133" s="95">
        <f t="shared" si="23"/>
        <v>685610</v>
      </c>
      <c r="O133" s="96">
        <f>SUM(O132)</f>
        <v>685610</v>
      </c>
      <c r="P133" s="94">
        <f>SUM(P132)</f>
        <v>0</v>
      </c>
      <c r="Q133" s="37">
        <f t="shared" si="19"/>
        <v>69.25087723905547</v>
      </c>
    </row>
    <row r="134" spans="1:17" ht="38.25">
      <c r="A134" s="68">
        <v>758</v>
      </c>
      <c r="B134" s="17">
        <v>75831</v>
      </c>
      <c r="C134" s="17">
        <v>2930</v>
      </c>
      <c r="D134" s="118" t="s">
        <v>98</v>
      </c>
      <c r="E134" s="26">
        <f t="shared" si="18"/>
        <v>1652378</v>
      </c>
      <c r="F134" s="27">
        <v>1652378</v>
      </c>
      <c r="G134" s="25"/>
      <c r="H134" s="24">
        <v>0</v>
      </c>
      <c r="I134" s="25"/>
      <c r="J134" s="30">
        <f t="shared" si="24"/>
        <v>1652378</v>
      </c>
      <c r="K134" s="26">
        <f t="shared" si="22"/>
        <v>1652378</v>
      </c>
      <c r="L134" s="27">
        <v>1652378</v>
      </c>
      <c r="M134" s="28"/>
      <c r="N134" s="26">
        <f t="shared" si="23"/>
        <v>1652378</v>
      </c>
      <c r="O134" s="27">
        <v>1652378</v>
      </c>
      <c r="P134" s="28"/>
      <c r="Q134" s="37">
        <f t="shared" si="19"/>
        <v>100</v>
      </c>
    </row>
    <row r="135" spans="1:17" ht="27.75" customHeight="1">
      <c r="A135" s="138" t="s">
        <v>105</v>
      </c>
      <c r="B135" s="139"/>
      <c r="C135" s="139"/>
      <c r="D135" s="139"/>
      <c r="E135" s="35">
        <f t="shared" si="18"/>
        <v>1652378</v>
      </c>
      <c r="F135" s="36">
        <f>SUM(F134)</f>
        <v>1652378</v>
      </c>
      <c r="G135" s="33">
        <f>SUM(G134)</f>
        <v>0</v>
      </c>
      <c r="H135" s="33">
        <f>SUM(H134)</f>
        <v>0</v>
      </c>
      <c r="I135" s="40"/>
      <c r="J135" s="57">
        <f t="shared" si="24"/>
        <v>1652378</v>
      </c>
      <c r="K135" s="35">
        <f t="shared" si="22"/>
        <v>1652378</v>
      </c>
      <c r="L135" s="36">
        <f>SUM(L134)</f>
        <v>1652378</v>
      </c>
      <c r="M135" s="34">
        <f>SUM(M134)</f>
        <v>0</v>
      </c>
      <c r="N135" s="35">
        <f t="shared" si="23"/>
        <v>1652378</v>
      </c>
      <c r="O135" s="36">
        <f>SUM(O134)</f>
        <v>1652378</v>
      </c>
      <c r="P135" s="34">
        <f>SUM(P134)</f>
        <v>0</v>
      </c>
      <c r="Q135" s="37">
        <f t="shared" si="19"/>
        <v>100</v>
      </c>
    </row>
    <row r="136" spans="1:17" ht="12.75">
      <c r="A136" s="51"/>
      <c r="B136" s="23">
        <v>75818</v>
      </c>
      <c r="C136" s="23">
        <v>4810</v>
      </c>
      <c r="D136" s="118" t="s">
        <v>40</v>
      </c>
      <c r="E136" s="26">
        <f t="shared" si="18"/>
        <v>118400</v>
      </c>
      <c r="F136" s="27">
        <v>118400</v>
      </c>
      <c r="G136" s="25"/>
      <c r="H136" s="24">
        <v>7100</v>
      </c>
      <c r="I136" s="25"/>
      <c r="J136" s="30">
        <f t="shared" si="24"/>
        <v>125500</v>
      </c>
      <c r="K136" s="26">
        <f t="shared" si="22"/>
        <v>0</v>
      </c>
      <c r="L136" s="27">
        <v>0</v>
      </c>
      <c r="M136" s="28"/>
      <c r="N136" s="26">
        <f t="shared" si="23"/>
        <v>0</v>
      </c>
      <c r="O136" s="27">
        <v>0</v>
      </c>
      <c r="P136" s="28"/>
      <c r="Q136" s="37" t="e">
        <f t="shared" si="19"/>
        <v>#DIV/0!</v>
      </c>
    </row>
    <row r="137" spans="1:17" ht="12.75">
      <c r="A137" s="51"/>
      <c r="B137" s="23"/>
      <c r="C137" s="39">
        <v>4810</v>
      </c>
      <c r="D137" s="118" t="s">
        <v>106</v>
      </c>
      <c r="E137" s="26">
        <f t="shared" si="18"/>
        <v>350000</v>
      </c>
      <c r="F137" s="27">
        <v>350000</v>
      </c>
      <c r="G137" s="25"/>
      <c r="H137" s="24">
        <v>0</v>
      </c>
      <c r="I137" s="25"/>
      <c r="J137" s="30">
        <f t="shared" si="24"/>
        <v>350000</v>
      </c>
      <c r="K137" s="26">
        <f t="shared" si="22"/>
        <v>0</v>
      </c>
      <c r="L137" s="27">
        <v>0</v>
      </c>
      <c r="M137" s="28"/>
      <c r="N137" s="26">
        <f t="shared" si="23"/>
        <v>0</v>
      </c>
      <c r="O137" s="27">
        <v>0</v>
      </c>
      <c r="P137" s="28"/>
      <c r="Q137" s="37" t="e">
        <f t="shared" si="19"/>
        <v>#DIV/0!</v>
      </c>
    </row>
    <row r="138" spans="1:17" ht="14.25" customHeight="1">
      <c r="A138" s="138" t="s">
        <v>82</v>
      </c>
      <c r="B138" s="139"/>
      <c r="C138" s="139"/>
      <c r="D138" s="139"/>
      <c r="E138" s="35">
        <f t="shared" si="18"/>
        <v>468400</v>
      </c>
      <c r="F138" s="36">
        <f>SUM(F136:F137)</f>
        <v>468400</v>
      </c>
      <c r="G138" s="33">
        <f>SUM(G136:G137)</f>
        <v>0</v>
      </c>
      <c r="H138" s="33">
        <f>SUM(H136:H137)</f>
        <v>7100</v>
      </c>
      <c r="I138" s="40"/>
      <c r="J138" s="34">
        <f t="shared" si="24"/>
        <v>475500</v>
      </c>
      <c r="K138" s="35">
        <f t="shared" si="22"/>
        <v>0</v>
      </c>
      <c r="L138" s="36">
        <f>SUM(L136:L137)</f>
        <v>0</v>
      </c>
      <c r="M138" s="34">
        <f>SUM(M136:M137)</f>
        <v>0</v>
      </c>
      <c r="N138" s="35">
        <f t="shared" si="23"/>
        <v>0</v>
      </c>
      <c r="O138" s="36">
        <f>SUM(O136:O137)</f>
        <v>0</v>
      </c>
      <c r="P138" s="34">
        <f>SUM(P136:P137)</f>
        <v>0</v>
      </c>
      <c r="Q138" s="37" t="e">
        <f t="shared" si="19"/>
        <v>#DIV/0!</v>
      </c>
    </row>
    <row r="139" spans="1:17" s="97" customFormat="1" ht="17.25" customHeight="1">
      <c r="A139" s="142" t="s">
        <v>41</v>
      </c>
      <c r="B139" s="143"/>
      <c r="C139" s="143"/>
      <c r="D139" s="143"/>
      <c r="E139" s="95">
        <f t="shared" si="18"/>
        <v>2120778</v>
      </c>
      <c r="F139" s="96">
        <f>SUM(F135+F138)</f>
        <v>2120778</v>
      </c>
      <c r="G139" s="93">
        <f>SUM(G135+G138)</f>
        <v>0</v>
      </c>
      <c r="H139" s="93">
        <f>SUM(H135+H138)</f>
        <v>7100</v>
      </c>
      <c r="I139" s="108"/>
      <c r="J139" s="94">
        <f>SUM(J138,J135)</f>
        <v>2127878</v>
      </c>
      <c r="K139" s="95">
        <f t="shared" si="22"/>
        <v>1652378</v>
      </c>
      <c r="L139" s="96">
        <f>SUM(L135+L138)</f>
        <v>1652378</v>
      </c>
      <c r="M139" s="94">
        <f>SUM(M135+M138)</f>
        <v>0</v>
      </c>
      <c r="N139" s="95">
        <f t="shared" si="23"/>
        <v>1652378</v>
      </c>
      <c r="O139" s="96">
        <f>SUM(O135+O138)</f>
        <v>1652378</v>
      </c>
      <c r="P139" s="94">
        <f>SUM(P135+P138)</f>
        <v>0</v>
      </c>
      <c r="Q139" s="37">
        <f t="shared" si="19"/>
        <v>100</v>
      </c>
    </row>
    <row r="140" spans="1:17" ht="25.5">
      <c r="A140" s="58">
        <v>801</v>
      </c>
      <c r="B140" s="29">
        <v>80101</v>
      </c>
      <c r="C140" s="29">
        <v>3020</v>
      </c>
      <c r="D140" s="118" t="s">
        <v>99</v>
      </c>
      <c r="E140" s="26">
        <f t="shared" si="18"/>
        <v>307100</v>
      </c>
      <c r="F140" s="27">
        <v>307100</v>
      </c>
      <c r="G140" s="25"/>
      <c r="H140" s="24">
        <v>0</v>
      </c>
      <c r="I140" s="25"/>
      <c r="J140" s="30">
        <f>SUM(E139+H140)</f>
        <v>2120778</v>
      </c>
      <c r="K140" s="26">
        <f t="shared" si="22"/>
        <v>282600</v>
      </c>
      <c r="L140" s="27">
        <v>282600</v>
      </c>
      <c r="M140" s="28"/>
      <c r="N140" s="26">
        <f>SUM(O140:P140)</f>
        <v>280103</v>
      </c>
      <c r="O140" s="27">
        <v>280103</v>
      </c>
      <c r="P140" s="28"/>
      <c r="Q140" s="37">
        <f t="shared" si="19"/>
        <v>99.11641896673744</v>
      </c>
    </row>
    <row r="141" spans="1:17" ht="25.5">
      <c r="A141" s="58"/>
      <c r="B141" s="29"/>
      <c r="C141" s="29">
        <v>3240</v>
      </c>
      <c r="D141" s="118" t="s">
        <v>149</v>
      </c>
      <c r="E141" s="26">
        <f t="shared" si="18"/>
        <v>0</v>
      </c>
      <c r="F141" s="27">
        <v>0</v>
      </c>
      <c r="G141" s="25"/>
      <c r="H141" s="24"/>
      <c r="I141" s="25"/>
      <c r="J141" s="30"/>
      <c r="K141" s="26">
        <f t="shared" si="22"/>
        <v>31600</v>
      </c>
      <c r="L141" s="27">
        <v>31600</v>
      </c>
      <c r="M141" s="28"/>
      <c r="N141" s="26">
        <f>SUM(O141:P141)</f>
        <v>28120</v>
      </c>
      <c r="O141" s="27">
        <v>28120</v>
      </c>
      <c r="P141" s="28"/>
      <c r="Q141" s="37">
        <f t="shared" si="19"/>
        <v>88.9873417721519</v>
      </c>
    </row>
    <row r="142" spans="1:17" ht="25.5">
      <c r="A142" s="58"/>
      <c r="B142" s="29"/>
      <c r="C142" s="29">
        <v>3260</v>
      </c>
      <c r="D142" s="118" t="s">
        <v>117</v>
      </c>
      <c r="E142" s="26">
        <f t="shared" si="18"/>
        <v>0</v>
      </c>
      <c r="F142" s="27">
        <v>0</v>
      </c>
      <c r="G142" s="25"/>
      <c r="H142" s="24"/>
      <c r="I142" s="25"/>
      <c r="J142" s="30"/>
      <c r="K142" s="26">
        <f t="shared" si="22"/>
        <v>651</v>
      </c>
      <c r="L142" s="27">
        <v>651</v>
      </c>
      <c r="M142" s="28"/>
      <c r="N142" s="26">
        <f>SUM(O142:P142)</f>
        <v>651</v>
      </c>
      <c r="O142" s="27">
        <v>651</v>
      </c>
      <c r="P142" s="28"/>
      <c r="Q142" s="37">
        <f t="shared" si="19"/>
        <v>100</v>
      </c>
    </row>
    <row r="143" spans="1:17" ht="25.5">
      <c r="A143" s="51"/>
      <c r="B143" s="23"/>
      <c r="C143" s="29">
        <v>4010</v>
      </c>
      <c r="D143" s="118" t="s">
        <v>21</v>
      </c>
      <c r="E143" s="26">
        <f t="shared" si="18"/>
        <v>4059000</v>
      </c>
      <c r="F143" s="27">
        <v>4059000</v>
      </c>
      <c r="G143" s="25"/>
      <c r="H143" s="24">
        <v>0</v>
      </c>
      <c r="I143" s="25"/>
      <c r="J143" s="30">
        <f>SUM(E140+H143)</f>
        <v>307100</v>
      </c>
      <c r="K143" s="26">
        <f t="shared" si="22"/>
        <v>3850473</v>
      </c>
      <c r="L143" s="27">
        <v>3850473</v>
      </c>
      <c r="M143" s="28"/>
      <c r="N143" s="26">
        <f t="shared" si="23"/>
        <v>3823582</v>
      </c>
      <c r="O143" s="27">
        <v>3823582</v>
      </c>
      <c r="P143" s="28"/>
      <c r="Q143" s="37">
        <f t="shared" si="19"/>
        <v>99.3016182687166</v>
      </c>
    </row>
    <row r="144" spans="1:17" ht="25.5">
      <c r="A144" s="51"/>
      <c r="B144" s="23"/>
      <c r="C144" s="29">
        <v>4040</v>
      </c>
      <c r="D144" s="118" t="s">
        <v>22</v>
      </c>
      <c r="E144" s="26">
        <f t="shared" si="18"/>
        <v>311777</v>
      </c>
      <c r="F144" s="27">
        <v>311777</v>
      </c>
      <c r="G144" s="25"/>
      <c r="H144" s="24">
        <v>0</v>
      </c>
      <c r="I144" s="25"/>
      <c r="J144" s="30">
        <f aca="true" t="shared" si="25" ref="J144:J152">SUM(E143+H144)</f>
        <v>4059000</v>
      </c>
      <c r="K144" s="26">
        <f t="shared" si="22"/>
        <v>286097</v>
      </c>
      <c r="L144" s="27">
        <v>286097</v>
      </c>
      <c r="M144" s="28"/>
      <c r="N144" s="26">
        <f t="shared" si="23"/>
        <v>286040</v>
      </c>
      <c r="O144" s="27">
        <v>286040</v>
      </c>
      <c r="P144" s="28"/>
      <c r="Q144" s="37">
        <f t="shared" si="19"/>
        <v>99.9800766872774</v>
      </c>
    </row>
    <row r="145" spans="1:17" ht="25.5">
      <c r="A145" s="51"/>
      <c r="B145" s="23"/>
      <c r="C145" s="29">
        <v>4110</v>
      </c>
      <c r="D145" s="118" t="s">
        <v>23</v>
      </c>
      <c r="E145" s="26">
        <f t="shared" si="18"/>
        <v>825000</v>
      </c>
      <c r="F145" s="27">
        <v>825000</v>
      </c>
      <c r="G145" s="25"/>
      <c r="H145" s="24">
        <v>0</v>
      </c>
      <c r="I145" s="25"/>
      <c r="J145" s="30">
        <f t="shared" si="25"/>
        <v>311777</v>
      </c>
      <c r="K145" s="26">
        <f t="shared" si="22"/>
        <v>750166</v>
      </c>
      <c r="L145" s="27">
        <v>750166</v>
      </c>
      <c r="M145" s="28"/>
      <c r="N145" s="26">
        <f t="shared" si="23"/>
        <v>740350</v>
      </c>
      <c r="O145" s="27">
        <v>740350</v>
      </c>
      <c r="P145" s="28"/>
      <c r="Q145" s="37">
        <f t="shared" si="19"/>
        <v>98.69148961696477</v>
      </c>
    </row>
    <row r="146" spans="1:17" ht="12.75">
      <c r="A146" s="51"/>
      <c r="B146" s="23"/>
      <c r="C146" s="23">
        <v>4120</v>
      </c>
      <c r="D146" s="118" t="s">
        <v>24</v>
      </c>
      <c r="E146" s="26">
        <f t="shared" si="18"/>
        <v>114600</v>
      </c>
      <c r="F146" s="27">
        <v>114600</v>
      </c>
      <c r="G146" s="25"/>
      <c r="H146" s="24">
        <v>0</v>
      </c>
      <c r="I146" s="25"/>
      <c r="J146" s="30">
        <f t="shared" si="25"/>
        <v>825000</v>
      </c>
      <c r="K146" s="26">
        <f t="shared" si="22"/>
        <v>104219</v>
      </c>
      <c r="L146" s="27">
        <v>104219</v>
      </c>
      <c r="M146" s="28"/>
      <c r="N146" s="26">
        <f t="shared" si="23"/>
        <v>103263</v>
      </c>
      <c r="O146" s="27">
        <v>103263</v>
      </c>
      <c r="P146" s="28"/>
      <c r="Q146" s="37">
        <f t="shared" si="19"/>
        <v>99.08270085109241</v>
      </c>
    </row>
    <row r="147" spans="1:17" ht="12.75">
      <c r="A147" s="51"/>
      <c r="B147" s="23"/>
      <c r="C147" s="23">
        <v>4140</v>
      </c>
      <c r="D147" s="118" t="s">
        <v>27</v>
      </c>
      <c r="E147" s="26">
        <f t="shared" si="18"/>
        <v>36020</v>
      </c>
      <c r="F147" s="27">
        <v>36020</v>
      </c>
      <c r="G147" s="25"/>
      <c r="H147" s="24">
        <v>0</v>
      </c>
      <c r="I147" s="25"/>
      <c r="J147" s="30">
        <f t="shared" si="25"/>
        <v>114600</v>
      </c>
      <c r="K147" s="26">
        <f t="shared" si="22"/>
        <v>0</v>
      </c>
      <c r="L147" s="27">
        <v>0</v>
      </c>
      <c r="M147" s="28"/>
      <c r="N147" s="26">
        <f t="shared" si="23"/>
        <v>0</v>
      </c>
      <c r="O147" s="27">
        <v>0</v>
      </c>
      <c r="P147" s="28"/>
      <c r="Q147" s="37" t="e">
        <f t="shared" si="19"/>
        <v>#DIV/0!</v>
      </c>
    </row>
    <row r="148" spans="1:17" ht="12.75">
      <c r="A148" s="51"/>
      <c r="B148" s="23"/>
      <c r="C148" s="29">
        <v>4170</v>
      </c>
      <c r="D148" s="118" t="s">
        <v>95</v>
      </c>
      <c r="E148" s="26">
        <f t="shared" si="18"/>
        <v>23000</v>
      </c>
      <c r="F148" s="27">
        <v>23000</v>
      </c>
      <c r="G148" s="25"/>
      <c r="H148" s="24">
        <v>0</v>
      </c>
      <c r="I148" s="25"/>
      <c r="J148" s="30">
        <f t="shared" si="25"/>
        <v>36020</v>
      </c>
      <c r="K148" s="26">
        <f t="shared" si="22"/>
        <v>34660</v>
      </c>
      <c r="L148" s="27">
        <v>34660</v>
      </c>
      <c r="M148" s="28"/>
      <c r="N148" s="26">
        <f t="shared" si="23"/>
        <v>28895</v>
      </c>
      <c r="O148" s="27">
        <v>28895</v>
      </c>
      <c r="P148" s="28"/>
      <c r="Q148" s="37">
        <f aca="true" t="shared" si="26" ref="Q148:Q211">SUM(N148/K148)*100</f>
        <v>83.36699365262551</v>
      </c>
    </row>
    <row r="149" spans="1:17" ht="14.25" customHeight="1">
      <c r="A149" s="51"/>
      <c r="B149" s="23"/>
      <c r="C149" s="29">
        <v>4210</v>
      </c>
      <c r="D149" s="120" t="s">
        <v>16</v>
      </c>
      <c r="E149" s="26">
        <f t="shared" si="18"/>
        <v>243000</v>
      </c>
      <c r="F149" s="27">
        <v>243000</v>
      </c>
      <c r="G149" s="25"/>
      <c r="H149" s="24">
        <v>0</v>
      </c>
      <c r="I149" s="25"/>
      <c r="J149" s="30">
        <f t="shared" si="25"/>
        <v>23000</v>
      </c>
      <c r="K149" s="26">
        <f t="shared" si="22"/>
        <v>257936</v>
      </c>
      <c r="L149" s="27">
        <v>257936</v>
      </c>
      <c r="M149" s="28"/>
      <c r="N149" s="26">
        <f t="shared" si="23"/>
        <v>257335</v>
      </c>
      <c r="O149" s="27">
        <v>257335</v>
      </c>
      <c r="P149" s="28"/>
      <c r="Q149" s="37">
        <f t="shared" si="26"/>
        <v>99.76699646423918</v>
      </c>
    </row>
    <row r="150" spans="1:17" ht="25.5">
      <c r="A150" s="51"/>
      <c r="B150" s="23"/>
      <c r="C150" s="29">
        <v>4230</v>
      </c>
      <c r="D150" s="118" t="s">
        <v>42</v>
      </c>
      <c r="E150" s="26">
        <f t="shared" si="18"/>
        <v>13500</v>
      </c>
      <c r="F150" s="27">
        <v>13500</v>
      </c>
      <c r="G150" s="25"/>
      <c r="H150" s="24">
        <v>0</v>
      </c>
      <c r="I150" s="25"/>
      <c r="J150" s="30">
        <f t="shared" si="25"/>
        <v>243000</v>
      </c>
      <c r="K150" s="26">
        <f t="shared" si="22"/>
        <v>11500</v>
      </c>
      <c r="L150" s="27">
        <v>11500</v>
      </c>
      <c r="M150" s="28"/>
      <c r="N150" s="26">
        <f t="shared" si="23"/>
        <v>11441</v>
      </c>
      <c r="O150" s="27">
        <v>11441</v>
      </c>
      <c r="P150" s="28"/>
      <c r="Q150" s="37">
        <f t="shared" si="26"/>
        <v>99.48695652173913</v>
      </c>
    </row>
    <row r="151" spans="1:17" ht="25.5">
      <c r="A151" s="51"/>
      <c r="B151" s="51"/>
      <c r="C151" s="29">
        <v>4240</v>
      </c>
      <c r="D151" s="118" t="s">
        <v>43</v>
      </c>
      <c r="E151" s="26">
        <f t="shared" si="18"/>
        <v>99000</v>
      </c>
      <c r="F151" s="27">
        <v>99000</v>
      </c>
      <c r="G151" s="25"/>
      <c r="H151" s="24">
        <v>0</v>
      </c>
      <c r="I151" s="25"/>
      <c r="J151" s="30">
        <f t="shared" si="25"/>
        <v>13500</v>
      </c>
      <c r="K151" s="26">
        <f t="shared" si="22"/>
        <v>94304</v>
      </c>
      <c r="L151" s="27">
        <v>94304</v>
      </c>
      <c r="M151" s="28"/>
      <c r="N151" s="26">
        <f t="shared" si="23"/>
        <v>94057</v>
      </c>
      <c r="O151" s="27">
        <v>94057</v>
      </c>
      <c r="P151" s="28"/>
      <c r="Q151" s="37">
        <f t="shared" si="26"/>
        <v>99.73808109942314</v>
      </c>
    </row>
    <row r="152" spans="1:17" ht="12.75">
      <c r="A152" s="51"/>
      <c r="B152" s="51"/>
      <c r="C152" s="23">
        <v>4260</v>
      </c>
      <c r="D152" s="118" t="s">
        <v>8</v>
      </c>
      <c r="E152" s="26">
        <f t="shared" si="18"/>
        <v>490000</v>
      </c>
      <c r="F152" s="27">
        <v>490000</v>
      </c>
      <c r="G152" s="25"/>
      <c r="H152" s="24">
        <v>0</v>
      </c>
      <c r="I152" s="25"/>
      <c r="J152" s="30">
        <f t="shared" si="25"/>
        <v>99000</v>
      </c>
      <c r="K152" s="26">
        <f t="shared" si="22"/>
        <v>498678</v>
      </c>
      <c r="L152" s="27">
        <v>498678</v>
      </c>
      <c r="M152" s="28"/>
      <c r="N152" s="26">
        <f t="shared" si="23"/>
        <v>458346</v>
      </c>
      <c r="O152" s="27">
        <v>458346</v>
      </c>
      <c r="P152" s="28"/>
      <c r="Q152" s="37">
        <f t="shared" si="26"/>
        <v>91.91221589883652</v>
      </c>
    </row>
    <row r="153" spans="1:17" ht="12.75">
      <c r="A153" s="51"/>
      <c r="B153" s="51"/>
      <c r="C153" s="23">
        <v>4270</v>
      </c>
      <c r="D153" s="118" t="s">
        <v>9</v>
      </c>
      <c r="E153" s="26">
        <f t="shared" si="18"/>
        <v>315000</v>
      </c>
      <c r="F153" s="27">
        <v>315000</v>
      </c>
      <c r="G153" s="25"/>
      <c r="H153" s="24">
        <v>6000</v>
      </c>
      <c r="I153" s="25"/>
      <c r="J153" s="30">
        <f aca="true" t="shared" si="27" ref="J153:J160">SUM(E153+H153)</f>
        <v>321000</v>
      </c>
      <c r="K153" s="26">
        <f t="shared" si="22"/>
        <v>282741</v>
      </c>
      <c r="L153" s="27">
        <v>282741</v>
      </c>
      <c r="M153" s="28"/>
      <c r="N153" s="26">
        <f t="shared" si="23"/>
        <v>272259</v>
      </c>
      <c r="O153" s="27">
        <v>272259</v>
      </c>
      <c r="P153" s="28"/>
      <c r="Q153" s="37">
        <f t="shared" si="26"/>
        <v>96.29272019268518</v>
      </c>
    </row>
    <row r="154" spans="1:17" ht="12.75">
      <c r="A154" s="51"/>
      <c r="B154" s="51"/>
      <c r="C154" s="23">
        <v>4280</v>
      </c>
      <c r="D154" s="118" t="s">
        <v>32</v>
      </c>
      <c r="E154" s="26">
        <f t="shared" si="18"/>
        <v>9500</v>
      </c>
      <c r="F154" s="27">
        <v>9500</v>
      </c>
      <c r="G154" s="25"/>
      <c r="H154" s="24">
        <v>0</v>
      </c>
      <c r="I154" s="25"/>
      <c r="J154" s="30">
        <f t="shared" si="27"/>
        <v>9500</v>
      </c>
      <c r="K154" s="26">
        <f t="shared" si="22"/>
        <v>7900</v>
      </c>
      <c r="L154" s="27">
        <v>7900</v>
      </c>
      <c r="M154" s="28"/>
      <c r="N154" s="26">
        <f t="shared" si="23"/>
        <v>6230</v>
      </c>
      <c r="O154" s="27">
        <v>6230</v>
      </c>
      <c r="P154" s="28"/>
      <c r="Q154" s="37">
        <f t="shared" si="26"/>
        <v>78.86075949367088</v>
      </c>
    </row>
    <row r="155" spans="1:17" ht="12.75">
      <c r="A155" s="51"/>
      <c r="B155" s="51"/>
      <c r="C155" s="23">
        <v>4300</v>
      </c>
      <c r="D155" s="118" t="s">
        <v>10</v>
      </c>
      <c r="E155" s="26">
        <f t="shared" si="18"/>
        <v>235000</v>
      </c>
      <c r="F155" s="27">
        <v>235000</v>
      </c>
      <c r="G155" s="25"/>
      <c r="H155" s="24">
        <v>10500</v>
      </c>
      <c r="I155" s="25"/>
      <c r="J155" s="30">
        <f t="shared" si="27"/>
        <v>245500</v>
      </c>
      <c r="K155" s="26">
        <f t="shared" si="22"/>
        <v>225500</v>
      </c>
      <c r="L155" s="27">
        <v>225500</v>
      </c>
      <c r="M155" s="28"/>
      <c r="N155" s="26">
        <f t="shared" si="23"/>
        <v>222648</v>
      </c>
      <c r="O155" s="27">
        <v>222648</v>
      </c>
      <c r="P155" s="28"/>
      <c r="Q155" s="37">
        <f t="shared" si="26"/>
        <v>98.73525498891352</v>
      </c>
    </row>
    <row r="156" spans="1:17" ht="25.5">
      <c r="A156" s="51"/>
      <c r="B156" s="51"/>
      <c r="C156" s="29">
        <v>4350</v>
      </c>
      <c r="D156" s="118" t="s">
        <v>113</v>
      </c>
      <c r="E156" s="26">
        <f t="shared" si="18"/>
        <v>5750</v>
      </c>
      <c r="F156" s="27">
        <v>5750</v>
      </c>
      <c r="G156" s="25"/>
      <c r="H156" s="24">
        <v>0</v>
      </c>
      <c r="I156" s="25"/>
      <c r="J156" s="30">
        <f t="shared" si="27"/>
        <v>5750</v>
      </c>
      <c r="K156" s="26">
        <f t="shared" si="22"/>
        <v>3550</v>
      </c>
      <c r="L156" s="27">
        <v>3550</v>
      </c>
      <c r="M156" s="28"/>
      <c r="N156" s="26">
        <f t="shared" si="23"/>
        <v>2185</v>
      </c>
      <c r="O156" s="27">
        <v>2185</v>
      </c>
      <c r="P156" s="28"/>
      <c r="Q156" s="37">
        <f t="shared" si="26"/>
        <v>61.54929577464788</v>
      </c>
    </row>
    <row r="157" spans="1:17" ht="12.75">
      <c r="A157" s="51"/>
      <c r="B157" s="51"/>
      <c r="C157" s="23">
        <v>4410</v>
      </c>
      <c r="D157" s="118" t="s">
        <v>26</v>
      </c>
      <c r="E157" s="26">
        <f t="shared" si="18"/>
        <v>16400</v>
      </c>
      <c r="F157" s="27">
        <v>16400</v>
      </c>
      <c r="G157" s="25"/>
      <c r="H157" s="24">
        <v>0</v>
      </c>
      <c r="I157" s="25"/>
      <c r="J157" s="30">
        <f t="shared" si="27"/>
        <v>16400</v>
      </c>
      <c r="K157" s="26">
        <f t="shared" si="22"/>
        <v>10200</v>
      </c>
      <c r="L157" s="27">
        <v>10200</v>
      </c>
      <c r="M157" s="28"/>
      <c r="N157" s="26">
        <f t="shared" si="23"/>
        <v>4922</v>
      </c>
      <c r="O157" s="27">
        <v>4922</v>
      </c>
      <c r="P157" s="28"/>
      <c r="Q157" s="37">
        <f t="shared" si="26"/>
        <v>48.254901960784316</v>
      </c>
    </row>
    <row r="158" spans="1:17" ht="12.75">
      <c r="A158" s="51"/>
      <c r="B158" s="51"/>
      <c r="C158" s="23">
        <v>4420</v>
      </c>
      <c r="D158" s="118" t="s">
        <v>3</v>
      </c>
      <c r="E158" s="26">
        <f t="shared" si="18"/>
        <v>1500</v>
      </c>
      <c r="F158" s="27">
        <v>1500</v>
      </c>
      <c r="G158" s="25"/>
      <c r="H158" s="24">
        <v>0</v>
      </c>
      <c r="I158" s="25"/>
      <c r="J158" s="30">
        <f t="shared" si="27"/>
        <v>1500</v>
      </c>
      <c r="K158" s="26">
        <f t="shared" si="22"/>
        <v>1500</v>
      </c>
      <c r="L158" s="27">
        <v>1500</v>
      </c>
      <c r="M158" s="28"/>
      <c r="N158" s="26">
        <f t="shared" si="23"/>
        <v>0</v>
      </c>
      <c r="O158" s="27">
        <v>0</v>
      </c>
      <c r="P158" s="28"/>
      <c r="Q158" s="37">
        <f t="shared" si="26"/>
        <v>0</v>
      </c>
    </row>
    <row r="159" spans="1:17" ht="12.75">
      <c r="A159" s="51"/>
      <c r="B159" s="51"/>
      <c r="C159" s="23">
        <v>4430</v>
      </c>
      <c r="D159" s="118" t="s">
        <v>28</v>
      </c>
      <c r="E159" s="26">
        <f t="shared" si="18"/>
        <v>17000</v>
      </c>
      <c r="F159" s="27">
        <v>17000</v>
      </c>
      <c r="G159" s="25"/>
      <c r="H159" s="24">
        <v>0</v>
      </c>
      <c r="I159" s="25"/>
      <c r="J159" s="30">
        <f t="shared" si="27"/>
        <v>17000</v>
      </c>
      <c r="K159" s="26">
        <f t="shared" si="22"/>
        <v>15000</v>
      </c>
      <c r="L159" s="27">
        <v>15000</v>
      </c>
      <c r="M159" s="28"/>
      <c r="N159" s="26">
        <f t="shared" si="23"/>
        <v>12990</v>
      </c>
      <c r="O159" s="27">
        <v>12990</v>
      </c>
      <c r="P159" s="28"/>
      <c r="Q159" s="37">
        <f t="shared" si="26"/>
        <v>86.6</v>
      </c>
    </row>
    <row r="160" spans="1:17" ht="25.5">
      <c r="A160" s="51"/>
      <c r="B160" s="51"/>
      <c r="C160" s="29">
        <v>4440</v>
      </c>
      <c r="D160" s="118" t="s">
        <v>44</v>
      </c>
      <c r="E160" s="26">
        <f t="shared" si="18"/>
        <v>253190</v>
      </c>
      <c r="F160" s="27">
        <v>253190</v>
      </c>
      <c r="G160" s="25"/>
      <c r="H160" s="24">
        <v>0</v>
      </c>
      <c r="I160" s="25"/>
      <c r="J160" s="30">
        <f t="shared" si="27"/>
        <v>253190</v>
      </c>
      <c r="K160" s="26">
        <f t="shared" si="22"/>
        <v>253223</v>
      </c>
      <c r="L160" s="27">
        <v>253223</v>
      </c>
      <c r="M160" s="28"/>
      <c r="N160" s="26">
        <f t="shared" si="23"/>
        <v>253223</v>
      </c>
      <c r="O160" s="27">
        <v>253223</v>
      </c>
      <c r="P160" s="28"/>
      <c r="Q160" s="37">
        <f t="shared" si="26"/>
        <v>100</v>
      </c>
    </row>
    <row r="161" spans="1:17" ht="13.5" customHeight="1">
      <c r="A161" s="138" t="s">
        <v>46</v>
      </c>
      <c r="B161" s="139"/>
      <c r="C161" s="139"/>
      <c r="D161" s="139"/>
      <c r="E161" s="35">
        <f aca="true" t="shared" si="28" ref="E161:E283">SUM(F161:G161)</f>
        <v>7375337</v>
      </c>
      <c r="F161" s="36">
        <f>SUM(F140:F160)</f>
        <v>7375337</v>
      </c>
      <c r="G161" s="33"/>
      <c r="H161" s="33">
        <f>SUM(H140:H160)</f>
        <v>16500</v>
      </c>
      <c r="I161" s="33" t="e">
        <f>SUM(#REF!)</f>
        <v>#REF!</v>
      </c>
      <c r="J161" s="34" t="e">
        <f>SUM(E161+H161+I161)</f>
        <v>#REF!</v>
      </c>
      <c r="K161" s="35">
        <f t="shared" si="22"/>
        <v>7002498</v>
      </c>
      <c r="L161" s="36">
        <f>SUM(L140:L160)</f>
        <v>7002498</v>
      </c>
      <c r="M161" s="34"/>
      <c r="N161" s="35">
        <f t="shared" si="23"/>
        <v>6886640</v>
      </c>
      <c r="O161" s="36">
        <f>SUM(O140:O160)</f>
        <v>6886640</v>
      </c>
      <c r="P161" s="34"/>
      <c r="Q161" s="37">
        <f t="shared" si="26"/>
        <v>98.34547614294213</v>
      </c>
    </row>
    <row r="162" spans="1:17" ht="29.25" customHeight="1">
      <c r="A162" s="49"/>
      <c r="B162" s="39">
        <v>80104</v>
      </c>
      <c r="C162" s="39">
        <v>2310</v>
      </c>
      <c r="D162" s="120" t="s">
        <v>122</v>
      </c>
      <c r="E162" s="26">
        <f>SUM(F162:G162)</f>
        <v>272076</v>
      </c>
      <c r="F162" s="27">
        <v>272076</v>
      </c>
      <c r="G162" s="25"/>
      <c r="H162" s="24"/>
      <c r="I162" s="25"/>
      <c r="J162" s="30"/>
      <c r="K162" s="26">
        <f>SUM(L162:M162)</f>
        <v>258376</v>
      </c>
      <c r="L162" s="27">
        <v>258376</v>
      </c>
      <c r="M162" s="28"/>
      <c r="N162" s="26">
        <f>SUM(O162:P162)</f>
        <v>256468</v>
      </c>
      <c r="O162" s="27">
        <v>256468</v>
      </c>
      <c r="P162" s="28"/>
      <c r="Q162" s="37">
        <f t="shared" si="26"/>
        <v>99.26154131962721</v>
      </c>
    </row>
    <row r="163" spans="1:17" ht="27" customHeight="1">
      <c r="A163" s="49"/>
      <c r="B163" s="39"/>
      <c r="C163" s="39">
        <v>2540</v>
      </c>
      <c r="D163" s="120" t="s">
        <v>115</v>
      </c>
      <c r="E163" s="26">
        <f t="shared" si="28"/>
        <v>1457911</v>
      </c>
      <c r="F163" s="27">
        <v>1457911</v>
      </c>
      <c r="G163" s="25"/>
      <c r="H163" s="24">
        <v>188803</v>
      </c>
      <c r="I163" s="25"/>
      <c r="J163" s="30">
        <f>SUM(E163+H163)</f>
        <v>1646714</v>
      </c>
      <c r="K163" s="26">
        <f t="shared" si="22"/>
        <v>936494</v>
      </c>
      <c r="L163" s="27">
        <v>936494</v>
      </c>
      <c r="M163" s="28"/>
      <c r="N163" s="26">
        <f t="shared" si="23"/>
        <v>931586</v>
      </c>
      <c r="O163" s="27">
        <v>931586</v>
      </c>
      <c r="P163" s="28"/>
      <c r="Q163" s="37">
        <f t="shared" si="26"/>
        <v>99.47591762467245</v>
      </c>
    </row>
    <row r="164" spans="1:17" ht="14.25" customHeight="1">
      <c r="A164" s="138" t="s">
        <v>137</v>
      </c>
      <c r="B164" s="139"/>
      <c r="C164" s="139"/>
      <c r="D164" s="139"/>
      <c r="E164" s="35">
        <f t="shared" si="28"/>
        <v>1729987</v>
      </c>
      <c r="F164" s="36">
        <v>1729987</v>
      </c>
      <c r="G164" s="40"/>
      <c r="H164" s="33"/>
      <c r="I164" s="40"/>
      <c r="J164" s="34"/>
      <c r="K164" s="35">
        <f t="shared" si="22"/>
        <v>1194870</v>
      </c>
      <c r="L164" s="36">
        <f>SUM(L162:L163)</f>
        <v>1194870</v>
      </c>
      <c r="M164" s="41"/>
      <c r="N164" s="35">
        <f>SUM(N162:N163)</f>
        <v>1188054</v>
      </c>
      <c r="O164" s="36">
        <f>SUM(O162:O163)</f>
        <v>1188054</v>
      </c>
      <c r="P164" s="41"/>
      <c r="Q164" s="37">
        <f t="shared" si="26"/>
        <v>99.42956137487761</v>
      </c>
    </row>
    <row r="165" spans="1:17" ht="38.25" customHeight="1">
      <c r="A165" s="49"/>
      <c r="B165" s="39">
        <v>80103</v>
      </c>
      <c r="C165" s="39">
        <v>2310</v>
      </c>
      <c r="D165" s="120" t="s">
        <v>122</v>
      </c>
      <c r="E165" s="26">
        <f t="shared" si="28"/>
        <v>6576</v>
      </c>
      <c r="F165" s="27">
        <v>6576</v>
      </c>
      <c r="G165" s="25"/>
      <c r="H165" s="24"/>
      <c r="I165" s="25"/>
      <c r="J165" s="30"/>
      <c r="K165" s="26">
        <f t="shared" si="22"/>
        <v>10576</v>
      </c>
      <c r="L165" s="27">
        <v>10576</v>
      </c>
      <c r="M165" s="28"/>
      <c r="N165" s="26">
        <f t="shared" si="23"/>
        <v>9566</v>
      </c>
      <c r="O165" s="27">
        <v>9566</v>
      </c>
      <c r="P165" s="28"/>
      <c r="Q165" s="37">
        <f t="shared" si="26"/>
        <v>90.4500756429652</v>
      </c>
    </row>
    <row r="166" spans="1:17" ht="25.5">
      <c r="A166" s="51"/>
      <c r="B166" s="23"/>
      <c r="C166" s="29">
        <v>3020</v>
      </c>
      <c r="D166" s="118" t="s">
        <v>100</v>
      </c>
      <c r="E166" s="26">
        <f>SUM(F166:G166)</f>
        <v>13900</v>
      </c>
      <c r="F166" s="27">
        <v>13900</v>
      </c>
      <c r="G166" s="25"/>
      <c r="H166" s="24">
        <v>0</v>
      </c>
      <c r="I166" s="25"/>
      <c r="J166" s="30">
        <f aca="true" t="shared" si="29" ref="J166:J173">SUM(E166+H166)</f>
        <v>13900</v>
      </c>
      <c r="K166" s="26">
        <f aca="true" t="shared" si="30" ref="K166:K177">SUM(L166:M166)</f>
        <v>11300</v>
      </c>
      <c r="L166" s="27">
        <v>11300</v>
      </c>
      <c r="M166" s="28"/>
      <c r="N166" s="26">
        <f aca="true" t="shared" si="31" ref="N166:N177">SUM(O166:P166)</f>
        <v>10315</v>
      </c>
      <c r="O166" s="27">
        <v>10315</v>
      </c>
      <c r="P166" s="28"/>
      <c r="Q166" s="37">
        <f t="shared" si="26"/>
        <v>91.28318584070797</v>
      </c>
    </row>
    <row r="167" spans="1:17" ht="25.5">
      <c r="A167" s="51"/>
      <c r="B167" s="23"/>
      <c r="C167" s="29">
        <v>4010</v>
      </c>
      <c r="D167" s="118" t="s">
        <v>21</v>
      </c>
      <c r="E167" s="26">
        <f t="shared" si="28"/>
        <v>118900</v>
      </c>
      <c r="F167" s="27">
        <v>118900</v>
      </c>
      <c r="G167" s="25"/>
      <c r="H167" s="24">
        <v>0</v>
      </c>
      <c r="I167" s="25"/>
      <c r="J167" s="30">
        <f t="shared" si="29"/>
        <v>118900</v>
      </c>
      <c r="K167" s="26">
        <f t="shared" si="30"/>
        <v>90900</v>
      </c>
      <c r="L167" s="27">
        <v>90900</v>
      </c>
      <c r="M167" s="28"/>
      <c r="N167" s="26">
        <f t="shared" si="31"/>
        <v>88441</v>
      </c>
      <c r="O167" s="27">
        <v>88441</v>
      </c>
      <c r="P167" s="28"/>
      <c r="Q167" s="37">
        <f t="shared" si="26"/>
        <v>97.2948294829483</v>
      </c>
    </row>
    <row r="168" spans="1:17" ht="25.5">
      <c r="A168" s="51"/>
      <c r="B168" s="23"/>
      <c r="C168" s="29">
        <v>4040</v>
      </c>
      <c r="D168" s="118" t="s">
        <v>22</v>
      </c>
      <c r="E168" s="26">
        <f t="shared" si="28"/>
        <v>6972</v>
      </c>
      <c r="F168" s="27">
        <v>6972</v>
      </c>
      <c r="G168" s="25"/>
      <c r="H168" s="24">
        <v>0</v>
      </c>
      <c r="I168" s="25"/>
      <c r="J168" s="30">
        <f t="shared" si="29"/>
        <v>6972</v>
      </c>
      <c r="K168" s="26">
        <f t="shared" si="30"/>
        <v>5802</v>
      </c>
      <c r="L168" s="27">
        <v>5802</v>
      </c>
      <c r="M168" s="28"/>
      <c r="N168" s="26">
        <f t="shared" si="31"/>
        <v>5740</v>
      </c>
      <c r="O168" s="27">
        <v>5740</v>
      </c>
      <c r="P168" s="28"/>
      <c r="Q168" s="37">
        <f t="shared" si="26"/>
        <v>98.93140296449499</v>
      </c>
    </row>
    <row r="169" spans="1:17" ht="25.5">
      <c r="A169" s="51"/>
      <c r="B169" s="23"/>
      <c r="C169" s="29">
        <v>4110</v>
      </c>
      <c r="D169" s="118" t="s">
        <v>23</v>
      </c>
      <c r="E169" s="26">
        <f t="shared" si="28"/>
        <v>25600</v>
      </c>
      <c r="F169" s="27">
        <v>25600</v>
      </c>
      <c r="G169" s="25"/>
      <c r="H169" s="24">
        <v>0</v>
      </c>
      <c r="I169" s="25"/>
      <c r="J169" s="30">
        <f t="shared" si="29"/>
        <v>25600</v>
      </c>
      <c r="K169" s="26">
        <f t="shared" si="30"/>
        <v>18950</v>
      </c>
      <c r="L169" s="27">
        <v>18950</v>
      </c>
      <c r="M169" s="28"/>
      <c r="N169" s="26">
        <f t="shared" si="31"/>
        <v>18196</v>
      </c>
      <c r="O169" s="27">
        <v>18196</v>
      </c>
      <c r="P169" s="28"/>
      <c r="Q169" s="37">
        <f t="shared" si="26"/>
        <v>96.02110817941953</v>
      </c>
    </row>
    <row r="170" spans="1:17" ht="12.75">
      <c r="A170" s="51"/>
      <c r="B170" s="23"/>
      <c r="C170" s="23">
        <v>4120</v>
      </c>
      <c r="D170" s="118" t="s">
        <v>24</v>
      </c>
      <c r="E170" s="26">
        <f t="shared" si="28"/>
        <v>3510</v>
      </c>
      <c r="F170" s="27">
        <v>3510</v>
      </c>
      <c r="G170" s="25"/>
      <c r="H170" s="24">
        <v>0</v>
      </c>
      <c r="I170" s="25"/>
      <c r="J170" s="30">
        <f t="shared" si="29"/>
        <v>3510</v>
      </c>
      <c r="K170" s="26">
        <f t="shared" si="30"/>
        <v>2710</v>
      </c>
      <c r="L170" s="27">
        <v>2710</v>
      </c>
      <c r="M170" s="28"/>
      <c r="N170" s="26">
        <f t="shared" si="31"/>
        <v>2531</v>
      </c>
      <c r="O170" s="27">
        <v>2531</v>
      </c>
      <c r="P170" s="28"/>
      <c r="Q170" s="37">
        <f t="shared" si="26"/>
        <v>93.39483394833948</v>
      </c>
    </row>
    <row r="171" spans="1:17" ht="12.75">
      <c r="A171" s="51"/>
      <c r="B171" s="23"/>
      <c r="C171" s="29">
        <v>4170</v>
      </c>
      <c r="D171" s="118" t="s">
        <v>94</v>
      </c>
      <c r="E171" s="26">
        <f t="shared" si="28"/>
        <v>3200</v>
      </c>
      <c r="F171" s="27">
        <v>3200</v>
      </c>
      <c r="G171" s="25"/>
      <c r="H171" s="24">
        <v>0</v>
      </c>
      <c r="I171" s="25"/>
      <c r="J171" s="30">
        <f t="shared" si="29"/>
        <v>3200</v>
      </c>
      <c r="K171" s="26">
        <f t="shared" si="30"/>
        <v>0</v>
      </c>
      <c r="L171" s="27">
        <v>0</v>
      </c>
      <c r="M171" s="28"/>
      <c r="N171" s="26">
        <f t="shared" si="31"/>
        <v>0</v>
      </c>
      <c r="O171" s="27">
        <v>0</v>
      </c>
      <c r="P171" s="28"/>
      <c r="Q171" s="37" t="e">
        <f t="shared" si="26"/>
        <v>#DIV/0!</v>
      </c>
    </row>
    <row r="172" spans="1:17" ht="14.25" customHeight="1">
      <c r="A172" s="23"/>
      <c r="B172" s="23"/>
      <c r="C172" s="29">
        <v>4210</v>
      </c>
      <c r="D172" s="120" t="s">
        <v>16</v>
      </c>
      <c r="E172" s="26">
        <f t="shared" si="28"/>
        <v>4850</v>
      </c>
      <c r="F172" s="27">
        <v>4850</v>
      </c>
      <c r="G172" s="25"/>
      <c r="H172" s="24">
        <v>0</v>
      </c>
      <c r="I172" s="25"/>
      <c r="J172" s="30">
        <f t="shared" si="29"/>
        <v>4850</v>
      </c>
      <c r="K172" s="26">
        <f t="shared" si="30"/>
        <v>4850</v>
      </c>
      <c r="L172" s="27">
        <v>4850</v>
      </c>
      <c r="M172" s="28"/>
      <c r="N172" s="26">
        <f t="shared" si="31"/>
        <v>3930</v>
      </c>
      <c r="O172" s="27">
        <v>3930</v>
      </c>
      <c r="P172" s="28"/>
      <c r="Q172" s="37">
        <f t="shared" si="26"/>
        <v>81.03092783505154</v>
      </c>
    </row>
    <row r="173" spans="1:17" ht="25.5">
      <c r="A173" s="23"/>
      <c r="B173" s="23"/>
      <c r="C173" s="29">
        <v>4240</v>
      </c>
      <c r="D173" s="118" t="s">
        <v>45</v>
      </c>
      <c r="E173" s="26">
        <f t="shared" si="28"/>
        <v>7900</v>
      </c>
      <c r="F173" s="27">
        <v>7900</v>
      </c>
      <c r="G173" s="25"/>
      <c r="H173" s="24">
        <v>0</v>
      </c>
      <c r="I173" s="25"/>
      <c r="J173" s="30">
        <f t="shared" si="29"/>
        <v>7900</v>
      </c>
      <c r="K173" s="26">
        <f t="shared" si="30"/>
        <v>7900</v>
      </c>
      <c r="L173" s="27">
        <v>7900</v>
      </c>
      <c r="M173" s="28"/>
      <c r="N173" s="26">
        <f t="shared" si="31"/>
        <v>7614</v>
      </c>
      <c r="O173" s="27">
        <v>7614</v>
      </c>
      <c r="P173" s="28"/>
      <c r="Q173" s="37">
        <f t="shared" si="26"/>
        <v>96.37974683544303</v>
      </c>
    </row>
    <row r="174" spans="1:17" ht="25.5">
      <c r="A174" s="23"/>
      <c r="B174" s="23"/>
      <c r="C174" s="29">
        <v>4440</v>
      </c>
      <c r="D174" s="118" t="s">
        <v>44</v>
      </c>
      <c r="E174" s="26">
        <f t="shared" si="28"/>
        <v>9018</v>
      </c>
      <c r="F174" s="27">
        <v>9018</v>
      </c>
      <c r="G174" s="25"/>
      <c r="H174" s="24">
        <v>0</v>
      </c>
      <c r="I174" s="25"/>
      <c r="J174" s="30">
        <f>SUM(E174+H174)</f>
        <v>9018</v>
      </c>
      <c r="K174" s="26">
        <f t="shared" si="30"/>
        <v>8876</v>
      </c>
      <c r="L174" s="27">
        <v>8876</v>
      </c>
      <c r="M174" s="28"/>
      <c r="N174" s="26">
        <f t="shared" si="31"/>
        <v>8876</v>
      </c>
      <c r="O174" s="27">
        <v>8876</v>
      </c>
      <c r="P174" s="28"/>
      <c r="Q174" s="37">
        <f t="shared" si="26"/>
        <v>100</v>
      </c>
    </row>
    <row r="175" spans="1:17" ht="27" customHeight="1">
      <c r="A175" s="23"/>
      <c r="B175" s="23"/>
      <c r="C175" s="29">
        <v>6050</v>
      </c>
      <c r="D175" s="118" t="s">
        <v>12</v>
      </c>
      <c r="E175" s="26">
        <f t="shared" si="28"/>
        <v>0</v>
      </c>
      <c r="F175" s="27"/>
      <c r="G175" s="24"/>
      <c r="H175" s="24"/>
      <c r="I175" s="25">
        <v>140000</v>
      </c>
      <c r="J175" s="30">
        <f>SUM(E175+I175)</f>
        <v>140000</v>
      </c>
      <c r="K175" s="26">
        <f t="shared" si="30"/>
        <v>0</v>
      </c>
      <c r="L175" s="27"/>
      <c r="M175" s="30"/>
      <c r="N175" s="26">
        <f t="shared" si="31"/>
        <v>0</v>
      </c>
      <c r="O175" s="27"/>
      <c r="P175" s="30"/>
      <c r="Q175" s="37" t="e">
        <f t="shared" si="26"/>
        <v>#DIV/0!</v>
      </c>
    </row>
    <row r="176" spans="1:17" ht="26.25" customHeight="1">
      <c r="A176" s="140" t="s">
        <v>116</v>
      </c>
      <c r="B176" s="141"/>
      <c r="C176" s="141"/>
      <c r="D176" s="141"/>
      <c r="E176" s="35">
        <f t="shared" si="28"/>
        <v>200426</v>
      </c>
      <c r="F176" s="36">
        <f>SUM(F165:F175)</f>
        <v>200426</v>
      </c>
      <c r="G176" s="40">
        <f>SUM(G175)</f>
        <v>0</v>
      </c>
      <c r="H176" s="33">
        <f>SUM(H163:H175)</f>
        <v>188803</v>
      </c>
      <c r="I176" s="40">
        <f>SUM(I175)</f>
        <v>140000</v>
      </c>
      <c r="J176" s="34">
        <f>SUM(E176+H176+I176)</f>
        <v>529229</v>
      </c>
      <c r="K176" s="35">
        <f t="shared" si="30"/>
        <v>161864</v>
      </c>
      <c r="L176" s="36">
        <f>SUM(L165:L175)</f>
        <v>161864</v>
      </c>
      <c r="M176" s="41">
        <f>SUM(M175)</f>
        <v>0</v>
      </c>
      <c r="N176" s="35">
        <f t="shared" si="31"/>
        <v>155209</v>
      </c>
      <c r="O176" s="36">
        <f>SUM(O165:O175)</f>
        <v>155209</v>
      </c>
      <c r="P176" s="41">
        <f>SUM(P175)</f>
        <v>0</v>
      </c>
      <c r="Q176" s="37">
        <f t="shared" si="26"/>
        <v>95.88852369890772</v>
      </c>
    </row>
    <row r="177" spans="1:17" ht="12.75" customHeight="1">
      <c r="A177" s="51"/>
      <c r="B177" s="39">
        <v>80104</v>
      </c>
      <c r="C177" s="23">
        <v>3020</v>
      </c>
      <c r="D177" s="118" t="s">
        <v>100</v>
      </c>
      <c r="E177" s="26">
        <f>SUM(F177:G177)</f>
        <v>54800</v>
      </c>
      <c r="F177" s="27">
        <v>54800</v>
      </c>
      <c r="G177" s="25"/>
      <c r="H177" s="53"/>
      <c r="I177" s="52"/>
      <c r="J177" s="54"/>
      <c r="K177" s="26">
        <f t="shared" si="30"/>
        <v>44300</v>
      </c>
      <c r="L177" s="27">
        <v>44300</v>
      </c>
      <c r="M177" s="28"/>
      <c r="N177" s="26">
        <f t="shared" si="31"/>
        <v>42020</v>
      </c>
      <c r="O177" s="27">
        <v>42020</v>
      </c>
      <c r="P177" s="28"/>
      <c r="Q177" s="37">
        <f t="shared" si="26"/>
        <v>94.85327313769751</v>
      </c>
    </row>
    <row r="178" spans="1:17" ht="12.75" customHeight="1">
      <c r="A178" s="51"/>
      <c r="B178" s="23"/>
      <c r="C178" s="23">
        <v>4010</v>
      </c>
      <c r="D178" s="118" t="s">
        <v>21</v>
      </c>
      <c r="E178" s="26">
        <f aca="true" t="shared" si="32" ref="E178:E194">SUM(F178:G178)</f>
        <v>771000</v>
      </c>
      <c r="F178" s="27">
        <v>771000</v>
      </c>
      <c r="G178" s="25"/>
      <c r="H178" s="53"/>
      <c r="I178" s="52"/>
      <c r="J178" s="54"/>
      <c r="K178" s="26">
        <f aca="true" t="shared" si="33" ref="K178:K244">SUM(L178:M178)</f>
        <v>708500</v>
      </c>
      <c r="L178" s="27">
        <v>708500</v>
      </c>
      <c r="M178" s="28"/>
      <c r="N178" s="26">
        <f aca="true" t="shared" si="34" ref="N178:N244">SUM(O178:P178)</f>
        <v>700089</v>
      </c>
      <c r="O178" s="27">
        <v>700089</v>
      </c>
      <c r="P178" s="28"/>
      <c r="Q178" s="37">
        <f t="shared" si="26"/>
        <v>98.81284403669724</v>
      </c>
    </row>
    <row r="179" spans="1:17" ht="24.75" customHeight="1">
      <c r="A179" s="51"/>
      <c r="B179" s="23"/>
      <c r="C179" s="29">
        <v>4040</v>
      </c>
      <c r="D179" s="118" t="s">
        <v>22</v>
      </c>
      <c r="E179" s="26">
        <f t="shared" si="32"/>
        <v>56775</v>
      </c>
      <c r="F179" s="27">
        <v>56775</v>
      </c>
      <c r="G179" s="25"/>
      <c r="H179" s="53"/>
      <c r="I179" s="52"/>
      <c r="J179" s="54"/>
      <c r="K179" s="26">
        <f t="shared" si="33"/>
        <v>52775</v>
      </c>
      <c r="L179" s="27">
        <v>52775</v>
      </c>
      <c r="M179" s="28"/>
      <c r="N179" s="26">
        <f t="shared" si="34"/>
        <v>52648</v>
      </c>
      <c r="O179" s="27">
        <v>52648</v>
      </c>
      <c r="P179" s="28"/>
      <c r="Q179" s="37">
        <f t="shared" si="26"/>
        <v>99.75935575556608</v>
      </c>
    </row>
    <row r="180" spans="1:17" ht="21.75" customHeight="1">
      <c r="A180" s="51"/>
      <c r="B180" s="23"/>
      <c r="C180" s="23">
        <v>4110</v>
      </c>
      <c r="D180" s="118" t="s">
        <v>23</v>
      </c>
      <c r="E180" s="26">
        <f t="shared" si="32"/>
        <v>154600</v>
      </c>
      <c r="F180" s="27">
        <v>154600</v>
      </c>
      <c r="G180" s="25"/>
      <c r="H180" s="53"/>
      <c r="I180" s="52"/>
      <c r="J180" s="54"/>
      <c r="K180" s="26">
        <f t="shared" si="33"/>
        <v>134900</v>
      </c>
      <c r="L180" s="27">
        <v>134900</v>
      </c>
      <c r="M180" s="28"/>
      <c r="N180" s="26">
        <f t="shared" si="34"/>
        <v>131368</v>
      </c>
      <c r="O180" s="27">
        <v>131368</v>
      </c>
      <c r="P180" s="28"/>
      <c r="Q180" s="37">
        <f t="shared" si="26"/>
        <v>97.3817642698295</v>
      </c>
    </row>
    <row r="181" spans="1:17" ht="12.75" customHeight="1">
      <c r="A181" s="51"/>
      <c r="B181" s="23"/>
      <c r="C181" s="23">
        <v>4120</v>
      </c>
      <c r="D181" s="118" t="s">
        <v>24</v>
      </c>
      <c r="E181" s="26">
        <f t="shared" si="32"/>
        <v>21200</v>
      </c>
      <c r="F181" s="27">
        <v>21200</v>
      </c>
      <c r="G181" s="25"/>
      <c r="H181" s="53"/>
      <c r="I181" s="52"/>
      <c r="J181" s="54"/>
      <c r="K181" s="26">
        <f t="shared" si="33"/>
        <v>20150</v>
      </c>
      <c r="L181" s="27">
        <v>20150</v>
      </c>
      <c r="M181" s="28"/>
      <c r="N181" s="26">
        <f t="shared" si="34"/>
        <v>18354</v>
      </c>
      <c r="O181" s="27">
        <v>18354</v>
      </c>
      <c r="P181" s="28"/>
      <c r="Q181" s="37">
        <f t="shared" si="26"/>
        <v>91.08684863523573</v>
      </c>
    </row>
    <row r="182" spans="1:17" ht="12.75" customHeight="1">
      <c r="A182" s="51"/>
      <c r="B182" s="23"/>
      <c r="C182" s="23">
        <v>4170</v>
      </c>
      <c r="D182" s="118" t="s">
        <v>94</v>
      </c>
      <c r="E182" s="26">
        <f t="shared" si="32"/>
        <v>0</v>
      </c>
      <c r="F182" s="27">
        <v>0</v>
      </c>
      <c r="G182" s="25"/>
      <c r="H182" s="53"/>
      <c r="I182" s="52"/>
      <c r="J182" s="54"/>
      <c r="K182" s="26">
        <f t="shared" si="33"/>
        <v>4780</v>
      </c>
      <c r="L182" s="27">
        <v>4780</v>
      </c>
      <c r="M182" s="28"/>
      <c r="N182" s="26">
        <f t="shared" si="34"/>
        <v>4730</v>
      </c>
      <c r="O182" s="27">
        <v>4730</v>
      </c>
      <c r="P182" s="28"/>
      <c r="Q182" s="37">
        <f t="shared" si="26"/>
        <v>98.9539748953975</v>
      </c>
    </row>
    <row r="183" spans="1:17" ht="12.75" customHeight="1">
      <c r="A183" s="51"/>
      <c r="B183" s="23"/>
      <c r="C183" s="29">
        <v>4210</v>
      </c>
      <c r="D183" s="120" t="s">
        <v>16</v>
      </c>
      <c r="E183" s="26">
        <f t="shared" si="32"/>
        <v>74000</v>
      </c>
      <c r="F183" s="27">
        <v>74000</v>
      </c>
      <c r="G183" s="25"/>
      <c r="H183" s="53"/>
      <c r="I183" s="52"/>
      <c r="J183" s="54"/>
      <c r="K183" s="26">
        <f t="shared" si="33"/>
        <v>79839</v>
      </c>
      <c r="L183" s="27">
        <v>79839</v>
      </c>
      <c r="M183" s="28"/>
      <c r="N183" s="26">
        <f t="shared" si="34"/>
        <v>76161</v>
      </c>
      <c r="O183" s="27">
        <v>76161</v>
      </c>
      <c r="P183" s="28"/>
      <c r="Q183" s="37">
        <f t="shared" si="26"/>
        <v>95.39322887310713</v>
      </c>
    </row>
    <row r="184" spans="1:17" ht="23.25" customHeight="1">
      <c r="A184" s="51"/>
      <c r="B184" s="23"/>
      <c r="C184" s="23">
        <v>4240</v>
      </c>
      <c r="D184" s="118" t="s">
        <v>45</v>
      </c>
      <c r="E184" s="26">
        <f t="shared" si="32"/>
        <v>21500</v>
      </c>
      <c r="F184" s="27">
        <v>21500</v>
      </c>
      <c r="G184" s="25"/>
      <c r="H184" s="53"/>
      <c r="I184" s="52"/>
      <c r="J184" s="54"/>
      <c r="K184" s="26">
        <f t="shared" si="33"/>
        <v>30600</v>
      </c>
      <c r="L184" s="27">
        <v>30600</v>
      </c>
      <c r="M184" s="28"/>
      <c r="N184" s="26">
        <f t="shared" si="34"/>
        <v>30567</v>
      </c>
      <c r="O184" s="27">
        <v>30567</v>
      </c>
      <c r="P184" s="28"/>
      <c r="Q184" s="37">
        <f t="shared" si="26"/>
        <v>99.8921568627451</v>
      </c>
    </row>
    <row r="185" spans="1:17" ht="12.75" customHeight="1">
      <c r="A185" s="51"/>
      <c r="B185" s="23"/>
      <c r="C185" s="23">
        <v>4260</v>
      </c>
      <c r="D185" s="118" t="s">
        <v>8</v>
      </c>
      <c r="E185" s="26">
        <f t="shared" si="32"/>
        <v>113100</v>
      </c>
      <c r="F185" s="27">
        <v>113100</v>
      </c>
      <c r="G185" s="25"/>
      <c r="H185" s="53"/>
      <c r="I185" s="52"/>
      <c r="J185" s="54"/>
      <c r="K185" s="26">
        <f t="shared" si="33"/>
        <v>81100</v>
      </c>
      <c r="L185" s="27">
        <v>81100</v>
      </c>
      <c r="M185" s="28"/>
      <c r="N185" s="26">
        <f t="shared" si="34"/>
        <v>73952</v>
      </c>
      <c r="O185" s="27">
        <v>73952</v>
      </c>
      <c r="P185" s="28"/>
      <c r="Q185" s="37">
        <f t="shared" si="26"/>
        <v>91.1861898890259</v>
      </c>
    </row>
    <row r="186" spans="1:17" ht="12.75" customHeight="1">
      <c r="A186" s="51"/>
      <c r="B186" s="23"/>
      <c r="C186" s="23">
        <v>4270</v>
      </c>
      <c r="D186" s="118" t="s">
        <v>9</v>
      </c>
      <c r="E186" s="26">
        <f t="shared" si="32"/>
        <v>187500</v>
      </c>
      <c r="F186" s="27">
        <v>187500</v>
      </c>
      <c r="G186" s="25"/>
      <c r="H186" s="53"/>
      <c r="I186" s="52"/>
      <c r="J186" s="54"/>
      <c r="K186" s="26">
        <f t="shared" si="33"/>
        <v>14000</v>
      </c>
      <c r="L186" s="27">
        <v>14000</v>
      </c>
      <c r="M186" s="28"/>
      <c r="N186" s="26">
        <f t="shared" si="34"/>
        <v>3273</v>
      </c>
      <c r="O186" s="27">
        <v>3273</v>
      </c>
      <c r="P186" s="28"/>
      <c r="Q186" s="37">
        <f t="shared" si="26"/>
        <v>23.37857142857143</v>
      </c>
    </row>
    <row r="187" spans="1:17" ht="12.75" customHeight="1">
      <c r="A187" s="51"/>
      <c r="B187" s="23"/>
      <c r="C187" s="23">
        <v>4280</v>
      </c>
      <c r="D187" s="118" t="s">
        <v>32</v>
      </c>
      <c r="E187" s="26">
        <f t="shared" si="32"/>
        <v>5000</v>
      </c>
      <c r="F187" s="27">
        <v>5000</v>
      </c>
      <c r="G187" s="25"/>
      <c r="H187" s="53"/>
      <c r="I187" s="52"/>
      <c r="J187" s="54"/>
      <c r="K187" s="26">
        <f t="shared" si="33"/>
        <v>1435</v>
      </c>
      <c r="L187" s="27">
        <v>1435</v>
      </c>
      <c r="M187" s="28"/>
      <c r="N187" s="26">
        <f t="shared" si="34"/>
        <v>1427</v>
      </c>
      <c r="O187" s="27">
        <v>1427</v>
      </c>
      <c r="P187" s="28"/>
      <c r="Q187" s="37">
        <f t="shared" si="26"/>
        <v>99.44250871080139</v>
      </c>
    </row>
    <row r="188" spans="1:17" ht="12.75" customHeight="1">
      <c r="A188" s="51"/>
      <c r="B188" s="23"/>
      <c r="C188" s="23">
        <v>4300</v>
      </c>
      <c r="D188" s="118" t="s">
        <v>10</v>
      </c>
      <c r="E188" s="26">
        <f t="shared" si="32"/>
        <v>38200</v>
      </c>
      <c r="F188" s="27">
        <v>38200</v>
      </c>
      <c r="G188" s="25"/>
      <c r="H188" s="53"/>
      <c r="I188" s="52"/>
      <c r="J188" s="54"/>
      <c r="K188" s="26">
        <f t="shared" si="33"/>
        <v>29659</v>
      </c>
      <c r="L188" s="27">
        <v>29659</v>
      </c>
      <c r="M188" s="28"/>
      <c r="N188" s="26">
        <f t="shared" si="34"/>
        <v>28535</v>
      </c>
      <c r="O188" s="27">
        <v>28535</v>
      </c>
      <c r="P188" s="28"/>
      <c r="Q188" s="37">
        <f t="shared" si="26"/>
        <v>96.21025658316195</v>
      </c>
    </row>
    <row r="189" spans="1:17" ht="27" customHeight="1">
      <c r="A189" s="51"/>
      <c r="B189" s="23"/>
      <c r="C189" s="23">
        <v>4350</v>
      </c>
      <c r="D189" s="118" t="s">
        <v>113</v>
      </c>
      <c r="E189" s="26">
        <f t="shared" si="32"/>
        <v>1500</v>
      </c>
      <c r="F189" s="27">
        <v>1500</v>
      </c>
      <c r="G189" s="25"/>
      <c r="H189" s="53"/>
      <c r="I189" s="52"/>
      <c r="J189" s="54"/>
      <c r="K189" s="26">
        <f t="shared" si="33"/>
        <v>900</v>
      </c>
      <c r="L189" s="27">
        <v>900</v>
      </c>
      <c r="M189" s="28"/>
      <c r="N189" s="26">
        <f t="shared" si="34"/>
        <v>454</v>
      </c>
      <c r="O189" s="27">
        <v>454</v>
      </c>
      <c r="P189" s="28"/>
      <c r="Q189" s="37">
        <f t="shared" si="26"/>
        <v>50.44444444444445</v>
      </c>
    </row>
    <row r="190" spans="1:17" ht="12.75" customHeight="1">
      <c r="A190" s="51"/>
      <c r="B190" s="23"/>
      <c r="C190" s="23">
        <v>4410</v>
      </c>
      <c r="D190" s="118" t="s">
        <v>26</v>
      </c>
      <c r="E190" s="26">
        <f t="shared" si="32"/>
        <v>1600</v>
      </c>
      <c r="F190" s="27">
        <v>1600</v>
      </c>
      <c r="G190" s="25"/>
      <c r="H190" s="53"/>
      <c r="I190" s="52"/>
      <c r="J190" s="54"/>
      <c r="K190" s="26">
        <f t="shared" si="33"/>
        <v>1600</v>
      </c>
      <c r="L190" s="27">
        <v>1600</v>
      </c>
      <c r="M190" s="28"/>
      <c r="N190" s="26">
        <f t="shared" si="34"/>
        <v>1356</v>
      </c>
      <c r="O190" s="27">
        <v>1356</v>
      </c>
      <c r="P190" s="28"/>
      <c r="Q190" s="37">
        <f t="shared" si="26"/>
        <v>84.75</v>
      </c>
    </row>
    <row r="191" spans="1:17" ht="12.75" customHeight="1">
      <c r="A191" s="51"/>
      <c r="B191" s="23"/>
      <c r="C191" s="23">
        <v>4430</v>
      </c>
      <c r="D191" s="118" t="s">
        <v>28</v>
      </c>
      <c r="E191" s="26">
        <f t="shared" si="32"/>
        <v>2300</v>
      </c>
      <c r="F191" s="27">
        <v>2300</v>
      </c>
      <c r="G191" s="25"/>
      <c r="H191" s="53"/>
      <c r="I191" s="52"/>
      <c r="J191" s="54"/>
      <c r="K191" s="26">
        <f t="shared" si="33"/>
        <v>2300</v>
      </c>
      <c r="L191" s="27">
        <v>2300</v>
      </c>
      <c r="M191" s="28"/>
      <c r="N191" s="26">
        <f t="shared" si="34"/>
        <v>1861</v>
      </c>
      <c r="O191" s="27">
        <v>1861</v>
      </c>
      <c r="P191" s="28"/>
      <c r="Q191" s="37">
        <f t="shared" si="26"/>
        <v>80.91304347826087</v>
      </c>
    </row>
    <row r="192" spans="1:17" ht="26.25" customHeight="1">
      <c r="A192" s="51"/>
      <c r="B192" s="23"/>
      <c r="C192" s="23">
        <v>4440</v>
      </c>
      <c r="D192" s="118" t="s">
        <v>44</v>
      </c>
      <c r="E192" s="26">
        <f t="shared" si="32"/>
        <v>42975</v>
      </c>
      <c r="F192" s="27">
        <v>42975</v>
      </c>
      <c r="G192" s="25"/>
      <c r="H192" s="53"/>
      <c r="I192" s="52"/>
      <c r="J192" s="54"/>
      <c r="K192" s="26">
        <f t="shared" si="33"/>
        <v>42071</v>
      </c>
      <c r="L192" s="27">
        <v>42071</v>
      </c>
      <c r="M192" s="28"/>
      <c r="N192" s="26">
        <f t="shared" si="34"/>
        <v>42071</v>
      </c>
      <c r="O192" s="27">
        <v>42071</v>
      </c>
      <c r="P192" s="28"/>
      <c r="Q192" s="37">
        <f t="shared" si="26"/>
        <v>100</v>
      </c>
    </row>
    <row r="193" spans="1:17" ht="12.75" customHeight="1">
      <c r="A193" s="51"/>
      <c r="B193" s="23"/>
      <c r="C193" s="23">
        <v>6050</v>
      </c>
      <c r="D193" s="118" t="s">
        <v>12</v>
      </c>
      <c r="E193" s="26">
        <f t="shared" si="32"/>
        <v>273000</v>
      </c>
      <c r="F193" s="27"/>
      <c r="G193" s="25">
        <v>273000</v>
      </c>
      <c r="H193" s="53"/>
      <c r="I193" s="52"/>
      <c r="J193" s="54"/>
      <c r="K193" s="26">
        <f t="shared" si="33"/>
        <v>273000</v>
      </c>
      <c r="L193" s="27"/>
      <c r="M193" s="30">
        <v>273000</v>
      </c>
      <c r="N193" s="26">
        <f t="shared" si="34"/>
        <v>272341</v>
      </c>
      <c r="O193" s="27"/>
      <c r="P193" s="30">
        <v>272341</v>
      </c>
      <c r="Q193" s="37">
        <f t="shared" si="26"/>
        <v>99.75860805860806</v>
      </c>
    </row>
    <row r="194" spans="1:17" ht="15.75" customHeight="1">
      <c r="A194" s="138" t="s">
        <v>136</v>
      </c>
      <c r="B194" s="139"/>
      <c r="C194" s="139"/>
      <c r="D194" s="139"/>
      <c r="E194" s="71">
        <f t="shared" si="32"/>
        <v>1819050</v>
      </c>
      <c r="F194" s="72">
        <f>SUM(F177:F193)</f>
        <v>1546050</v>
      </c>
      <c r="G194" s="69">
        <f>SUM(G193)</f>
        <v>273000</v>
      </c>
      <c r="H194" s="33"/>
      <c r="I194" s="40"/>
      <c r="J194" s="34"/>
      <c r="K194" s="71">
        <f t="shared" si="33"/>
        <v>1521909</v>
      </c>
      <c r="L194" s="72">
        <f>SUM(L177:L193)</f>
        <v>1248909</v>
      </c>
      <c r="M194" s="57">
        <f>SUM(M193)</f>
        <v>273000</v>
      </c>
      <c r="N194" s="71">
        <f t="shared" si="34"/>
        <v>1481207</v>
      </c>
      <c r="O194" s="72">
        <f>SUM(O177:O193)</f>
        <v>1208866</v>
      </c>
      <c r="P194" s="57">
        <f>SUM(P193)</f>
        <v>272341</v>
      </c>
      <c r="Q194" s="37">
        <f t="shared" si="26"/>
        <v>97.3255956827905</v>
      </c>
    </row>
    <row r="195" spans="1:17" ht="25.5">
      <c r="A195" s="51"/>
      <c r="B195" s="23">
        <v>80110</v>
      </c>
      <c r="C195" s="23">
        <v>3020</v>
      </c>
      <c r="D195" s="118" t="s">
        <v>101</v>
      </c>
      <c r="E195" s="26">
        <f t="shared" si="28"/>
        <v>198500</v>
      </c>
      <c r="F195" s="27">
        <v>198500</v>
      </c>
      <c r="G195" s="25"/>
      <c r="H195" s="24">
        <v>0</v>
      </c>
      <c r="I195" s="25"/>
      <c r="J195" s="30">
        <f>SUM(E195+H195)</f>
        <v>198500</v>
      </c>
      <c r="K195" s="26">
        <f t="shared" si="33"/>
        <v>177400</v>
      </c>
      <c r="L195" s="27">
        <v>177400</v>
      </c>
      <c r="M195" s="28"/>
      <c r="N195" s="26">
        <f t="shared" si="34"/>
        <v>175905</v>
      </c>
      <c r="O195" s="27">
        <v>175905</v>
      </c>
      <c r="P195" s="28"/>
      <c r="Q195" s="37">
        <f t="shared" si="26"/>
        <v>99.15727170236754</v>
      </c>
    </row>
    <row r="196" spans="1:17" ht="25.5">
      <c r="A196" s="51"/>
      <c r="B196" s="23"/>
      <c r="C196" s="23">
        <v>3240</v>
      </c>
      <c r="D196" s="118" t="s">
        <v>149</v>
      </c>
      <c r="E196" s="26">
        <f t="shared" si="28"/>
        <v>0</v>
      </c>
      <c r="F196" s="27">
        <v>0</v>
      </c>
      <c r="G196" s="25"/>
      <c r="H196" s="24"/>
      <c r="I196" s="25"/>
      <c r="J196" s="30"/>
      <c r="K196" s="26">
        <f t="shared" si="33"/>
        <v>16900</v>
      </c>
      <c r="L196" s="27">
        <v>16900</v>
      </c>
      <c r="M196" s="28"/>
      <c r="N196" s="26">
        <f t="shared" si="34"/>
        <v>16398</v>
      </c>
      <c r="O196" s="27">
        <v>16398</v>
      </c>
      <c r="P196" s="28"/>
      <c r="Q196" s="37">
        <f t="shared" si="26"/>
        <v>97.02958579881657</v>
      </c>
    </row>
    <row r="197" spans="1:17" ht="25.5">
      <c r="A197" s="51"/>
      <c r="B197" s="23"/>
      <c r="C197" s="23">
        <v>4010</v>
      </c>
      <c r="D197" s="118" t="s">
        <v>21</v>
      </c>
      <c r="E197" s="26">
        <f t="shared" si="28"/>
        <v>2320100</v>
      </c>
      <c r="F197" s="27">
        <v>2320100</v>
      </c>
      <c r="G197" s="25"/>
      <c r="H197" s="24">
        <v>0</v>
      </c>
      <c r="I197" s="25"/>
      <c r="J197" s="30">
        <f aca="true" t="shared" si="35" ref="J197:J212">SUM(E197+H197)</f>
        <v>2320100</v>
      </c>
      <c r="K197" s="26">
        <f t="shared" si="33"/>
        <v>2200100</v>
      </c>
      <c r="L197" s="27">
        <v>2200100</v>
      </c>
      <c r="M197" s="28"/>
      <c r="N197" s="26">
        <f t="shared" si="34"/>
        <v>2176591</v>
      </c>
      <c r="O197" s="27">
        <v>2176591</v>
      </c>
      <c r="P197" s="28"/>
      <c r="Q197" s="37">
        <f t="shared" si="26"/>
        <v>98.93145766101541</v>
      </c>
    </row>
    <row r="198" spans="1:17" ht="25.5">
      <c r="A198" s="51"/>
      <c r="B198" s="23"/>
      <c r="C198" s="23">
        <v>4040</v>
      </c>
      <c r="D198" s="118" t="s">
        <v>22</v>
      </c>
      <c r="E198" s="26">
        <f t="shared" si="28"/>
        <v>183862</v>
      </c>
      <c r="F198" s="27">
        <v>183862</v>
      </c>
      <c r="G198" s="25"/>
      <c r="H198" s="24">
        <v>0</v>
      </c>
      <c r="I198" s="25">
        <v>0</v>
      </c>
      <c r="J198" s="30">
        <f t="shared" si="35"/>
        <v>183862</v>
      </c>
      <c r="K198" s="26">
        <f t="shared" si="33"/>
        <v>159462</v>
      </c>
      <c r="L198" s="27">
        <v>159462</v>
      </c>
      <c r="M198" s="28"/>
      <c r="N198" s="26">
        <f t="shared" si="34"/>
        <v>159269</v>
      </c>
      <c r="O198" s="27">
        <v>159269</v>
      </c>
      <c r="P198" s="28"/>
      <c r="Q198" s="37">
        <f t="shared" si="26"/>
        <v>99.87896803000088</v>
      </c>
    </row>
    <row r="199" spans="1:17" ht="25.5">
      <c r="A199" s="51"/>
      <c r="B199" s="23"/>
      <c r="C199" s="23">
        <v>4110</v>
      </c>
      <c r="D199" s="118" t="s">
        <v>23</v>
      </c>
      <c r="E199" s="26">
        <f t="shared" si="28"/>
        <v>481000</v>
      </c>
      <c r="F199" s="27">
        <v>481000</v>
      </c>
      <c r="G199" s="25"/>
      <c r="H199" s="24">
        <v>0</v>
      </c>
      <c r="I199" s="25"/>
      <c r="J199" s="30">
        <f t="shared" si="35"/>
        <v>481000</v>
      </c>
      <c r="K199" s="26">
        <f t="shared" si="33"/>
        <v>437200</v>
      </c>
      <c r="L199" s="27">
        <v>437200</v>
      </c>
      <c r="M199" s="28"/>
      <c r="N199" s="26">
        <f t="shared" si="34"/>
        <v>431543</v>
      </c>
      <c r="O199" s="27">
        <v>431543</v>
      </c>
      <c r="P199" s="28"/>
      <c r="Q199" s="37">
        <f t="shared" si="26"/>
        <v>98.70608417200366</v>
      </c>
    </row>
    <row r="200" spans="1:17" ht="12.75">
      <c r="A200" s="51"/>
      <c r="B200" s="23"/>
      <c r="C200" s="23">
        <v>4120</v>
      </c>
      <c r="D200" s="118" t="s">
        <v>24</v>
      </c>
      <c r="E200" s="26">
        <f t="shared" si="28"/>
        <v>65800</v>
      </c>
      <c r="F200" s="27">
        <v>65800</v>
      </c>
      <c r="G200" s="25"/>
      <c r="H200" s="24">
        <v>0</v>
      </c>
      <c r="I200" s="25"/>
      <c r="J200" s="30">
        <f t="shared" si="35"/>
        <v>65800</v>
      </c>
      <c r="K200" s="26">
        <f t="shared" si="33"/>
        <v>61000</v>
      </c>
      <c r="L200" s="27">
        <v>61000</v>
      </c>
      <c r="M200" s="28"/>
      <c r="N200" s="26">
        <f t="shared" si="34"/>
        <v>60016</v>
      </c>
      <c r="O200" s="27">
        <v>60016</v>
      </c>
      <c r="P200" s="28"/>
      <c r="Q200" s="37">
        <f t="shared" si="26"/>
        <v>98.38688524590164</v>
      </c>
    </row>
    <row r="201" spans="1:17" ht="12.75">
      <c r="A201" s="51"/>
      <c r="B201" s="23"/>
      <c r="C201" s="23">
        <v>4140</v>
      </c>
      <c r="D201" s="118" t="s">
        <v>27</v>
      </c>
      <c r="E201" s="26">
        <f t="shared" si="28"/>
        <v>21901</v>
      </c>
      <c r="F201" s="27">
        <v>21901</v>
      </c>
      <c r="G201" s="25"/>
      <c r="H201" s="24">
        <v>0</v>
      </c>
      <c r="I201" s="25"/>
      <c r="J201" s="30">
        <f t="shared" si="35"/>
        <v>21901</v>
      </c>
      <c r="K201" s="26">
        <f t="shared" si="33"/>
        <v>2872</v>
      </c>
      <c r="L201" s="27">
        <v>2872</v>
      </c>
      <c r="M201" s="28"/>
      <c r="N201" s="26">
        <f t="shared" si="34"/>
        <v>1670</v>
      </c>
      <c r="O201" s="27">
        <v>1670</v>
      </c>
      <c r="P201" s="28"/>
      <c r="Q201" s="37">
        <f t="shared" si="26"/>
        <v>58.147632311977716</v>
      </c>
    </row>
    <row r="202" spans="1:17" ht="12.75">
      <c r="A202" s="51"/>
      <c r="B202" s="23"/>
      <c r="C202" s="23">
        <v>4170</v>
      </c>
      <c r="D202" s="118" t="s">
        <v>95</v>
      </c>
      <c r="E202" s="26">
        <f t="shared" si="28"/>
        <v>15830</v>
      </c>
      <c r="F202" s="27">
        <v>15830</v>
      </c>
      <c r="G202" s="25"/>
      <c r="H202" s="24">
        <v>0</v>
      </c>
      <c r="I202" s="25"/>
      <c r="J202" s="30">
        <f t="shared" si="35"/>
        <v>15830</v>
      </c>
      <c r="K202" s="26">
        <f t="shared" si="33"/>
        <v>13870</v>
      </c>
      <c r="L202" s="27">
        <v>13870</v>
      </c>
      <c r="M202" s="28"/>
      <c r="N202" s="26">
        <f t="shared" si="34"/>
        <v>9204</v>
      </c>
      <c r="O202" s="27">
        <v>9204</v>
      </c>
      <c r="P202" s="28"/>
      <c r="Q202" s="37">
        <f t="shared" si="26"/>
        <v>66.35904830569575</v>
      </c>
    </row>
    <row r="203" spans="1:17" ht="14.25" customHeight="1">
      <c r="A203" s="51"/>
      <c r="B203" s="23"/>
      <c r="C203" s="23">
        <v>4210</v>
      </c>
      <c r="D203" s="120" t="s">
        <v>16</v>
      </c>
      <c r="E203" s="26">
        <f t="shared" si="28"/>
        <v>97000</v>
      </c>
      <c r="F203" s="27">
        <v>97000</v>
      </c>
      <c r="G203" s="25"/>
      <c r="H203" s="24">
        <v>0</v>
      </c>
      <c r="I203" s="25"/>
      <c r="J203" s="30">
        <f t="shared" si="35"/>
        <v>97000</v>
      </c>
      <c r="K203" s="26">
        <f t="shared" si="33"/>
        <v>101500</v>
      </c>
      <c r="L203" s="27">
        <v>101500</v>
      </c>
      <c r="M203" s="28"/>
      <c r="N203" s="26">
        <f t="shared" si="34"/>
        <v>98836</v>
      </c>
      <c r="O203" s="27">
        <v>98836</v>
      </c>
      <c r="P203" s="28"/>
      <c r="Q203" s="37">
        <f t="shared" si="26"/>
        <v>97.37536945812808</v>
      </c>
    </row>
    <row r="204" spans="1:17" ht="25.5">
      <c r="A204" s="51"/>
      <c r="B204" s="23"/>
      <c r="C204" s="23">
        <v>4240</v>
      </c>
      <c r="D204" s="118" t="s">
        <v>45</v>
      </c>
      <c r="E204" s="26">
        <f t="shared" si="28"/>
        <v>85600</v>
      </c>
      <c r="F204" s="27">
        <v>85600</v>
      </c>
      <c r="G204" s="25"/>
      <c r="H204" s="24">
        <v>0</v>
      </c>
      <c r="I204" s="25"/>
      <c r="J204" s="30">
        <f t="shared" si="35"/>
        <v>85600</v>
      </c>
      <c r="K204" s="26">
        <f t="shared" si="33"/>
        <v>82600</v>
      </c>
      <c r="L204" s="27">
        <v>82600</v>
      </c>
      <c r="M204" s="28"/>
      <c r="N204" s="26">
        <f t="shared" si="34"/>
        <v>82307</v>
      </c>
      <c r="O204" s="27">
        <v>82307</v>
      </c>
      <c r="P204" s="28"/>
      <c r="Q204" s="37">
        <f t="shared" si="26"/>
        <v>99.6452784503632</v>
      </c>
    </row>
    <row r="205" spans="1:17" ht="12.75">
      <c r="A205" s="51"/>
      <c r="B205" s="23"/>
      <c r="C205" s="23">
        <v>4260</v>
      </c>
      <c r="D205" s="118" t="s">
        <v>8</v>
      </c>
      <c r="E205" s="26">
        <f t="shared" si="28"/>
        <v>43500</v>
      </c>
      <c r="F205" s="27">
        <v>43500</v>
      </c>
      <c r="G205" s="25"/>
      <c r="H205" s="24">
        <v>0</v>
      </c>
      <c r="I205" s="25"/>
      <c r="J205" s="30">
        <f t="shared" si="35"/>
        <v>43500</v>
      </c>
      <c r="K205" s="26">
        <f t="shared" si="33"/>
        <v>43500</v>
      </c>
      <c r="L205" s="27">
        <v>43500</v>
      </c>
      <c r="M205" s="28"/>
      <c r="N205" s="26">
        <f t="shared" si="34"/>
        <v>39634</v>
      </c>
      <c r="O205" s="27">
        <v>39634</v>
      </c>
      <c r="P205" s="28"/>
      <c r="Q205" s="37">
        <f t="shared" si="26"/>
        <v>91.11264367816092</v>
      </c>
    </row>
    <row r="206" spans="1:17" ht="12.75">
      <c r="A206" s="51"/>
      <c r="B206" s="23"/>
      <c r="C206" s="23">
        <v>4270</v>
      </c>
      <c r="D206" s="118" t="s">
        <v>9</v>
      </c>
      <c r="E206" s="26">
        <f t="shared" si="28"/>
        <v>20000</v>
      </c>
      <c r="F206" s="27">
        <v>20000</v>
      </c>
      <c r="G206" s="25"/>
      <c r="H206" s="24">
        <v>0</v>
      </c>
      <c r="I206" s="25"/>
      <c r="J206" s="30">
        <f t="shared" si="35"/>
        <v>20000</v>
      </c>
      <c r="K206" s="26">
        <f t="shared" si="33"/>
        <v>20000</v>
      </c>
      <c r="L206" s="27">
        <v>20000</v>
      </c>
      <c r="M206" s="28"/>
      <c r="N206" s="26">
        <f t="shared" si="34"/>
        <v>19111</v>
      </c>
      <c r="O206" s="27">
        <v>19111</v>
      </c>
      <c r="P206" s="28"/>
      <c r="Q206" s="37">
        <f t="shared" si="26"/>
        <v>95.555</v>
      </c>
    </row>
    <row r="207" spans="1:17" ht="12.75">
      <c r="A207" s="51"/>
      <c r="B207" s="23"/>
      <c r="C207" s="23">
        <v>4280</v>
      </c>
      <c r="D207" s="118" t="s">
        <v>32</v>
      </c>
      <c r="E207" s="26">
        <f t="shared" si="28"/>
        <v>5400</v>
      </c>
      <c r="F207" s="27">
        <v>5400</v>
      </c>
      <c r="G207" s="25"/>
      <c r="H207" s="24">
        <v>0</v>
      </c>
      <c r="I207" s="25"/>
      <c r="J207" s="30">
        <f t="shared" si="35"/>
        <v>5400</v>
      </c>
      <c r="K207" s="26">
        <f t="shared" si="33"/>
        <v>5400</v>
      </c>
      <c r="L207" s="27">
        <v>5400</v>
      </c>
      <c r="M207" s="28"/>
      <c r="N207" s="26">
        <f t="shared" si="34"/>
        <v>3456</v>
      </c>
      <c r="O207" s="27">
        <v>3456</v>
      </c>
      <c r="P207" s="28"/>
      <c r="Q207" s="37">
        <f t="shared" si="26"/>
        <v>64</v>
      </c>
    </row>
    <row r="208" spans="1:17" ht="12.75">
      <c r="A208" s="51"/>
      <c r="B208" s="23"/>
      <c r="C208" s="23">
        <v>4300</v>
      </c>
      <c r="D208" s="118" t="s">
        <v>10</v>
      </c>
      <c r="E208" s="26">
        <f t="shared" si="28"/>
        <v>51000</v>
      </c>
      <c r="F208" s="27">
        <v>51000</v>
      </c>
      <c r="G208" s="25"/>
      <c r="H208" s="24">
        <v>0</v>
      </c>
      <c r="I208" s="25"/>
      <c r="J208" s="30">
        <f t="shared" si="35"/>
        <v>51000</v>
      </c>
      <c r="K208" s="26">
        <f t="shared" si="33"/>
        <v>65000</v>
      </c>
      <c r="L208" s="27">
        <v>65000</v>
      </c>
      <c r="M208" s="28"/>
      <c r="N208" s="26">
        <f t="shared" si="34"/>
        <v>59060</v>
      </c>
      <c r="O208" s="27">
        <v>59060</v>
      </c>
      <c r="P208" s="28"/>
      <c r="Q208" s="37">
        <f t="shared" si="26"/>
        <v>90.86153846153846</v>
      </c>
    </row>
    <row r="209" spans="1:17" ht="12.75">
      <c r="A209" s="51"/>
      <c r="B209" s="23"/>
      <c r="C209" s="23">
        <v>4410</v>
      </c>
      <c r="D209" s="118" t="s">
        <v>26</v>
      </c>
      <c r="E209" s="26">
        <f t="shared" si="28"/>
        <v>7100</v>
      </c>
      <c r="F209" s="27">
        <v>7100</v>
      </c>
      <c r="G209" s="25"/>
      <c r="H209" s="24">
        <v>0</v>
      </c>
      <c r="I209" s="25"/>
      <c r="J209" s="30">
        <f t="shared" si="35"/>
        <v>7100</v>
      </c>
      <c r="K209" s="26">
        <f t="shared" si="33"/>
        <v>9300</v>
      </c>
      <c r="L209" s="27">
        <v>9300</v>
      </c>
      <c r="M209" s="28"/>
      <c r="N209" s="26">
        <f t="shared" si="34"/>
        <v>6428</v>
      </c>
      <c r="O209" s="27">
        <v>6428</v>
      </c>
      <c r="P209" s="28"/>
      <c r="Q209" s="37">
        <f t="shared" si="26"/>
        <v>69.11827956989247</v>
      </c>
    </row>
    <row r="210" spans="1:17" ht="12.75">
      <c r="A210" s="51"/>
      <c r="B210" s="23"/>
      <c r="C210" s="23">
        <v>4420</v>
      </c>
      <c r="D210" s="118" t="s">
        <v>3</v>
      </c>
      <c r="E210" s="26">
        <f t="shared" si="28"/>
        <v>7000</v>
      </c>
      <c r="F210" s="27">
        <v>7000</v>
      </c>
      <c r="G210" s="25"/>
      <c r="H210" s="24">
        <v>0</v>
      </c>
      <c r="I210" s="25"/>
      <c r="J210" s="30">
        <f t="shared" si="35"/>
        <v>7000</v>
      </c>
      <c r="K210" s="26">
        <f t="shared" si="33"/>
        <v>2000</v>
      </c>
      <c r="L210" s="27">
        <v>2000</v>
      </c>
      <c r="M210" s="28"/>
      <c r="N210" s="26">
        <f t="shared" si="34"/>
        <v>1981</v>
      </c>
      <c r="O210" s="27">
        <v>1981</v>
      </c>
      <c r="P210" s="28"/>
      <c r="Q210" s="37">
        <f t="shared" si="26"/>
        <v>99.05000000000001</v>
      </c>
    </row>
    <row r="211" spans="1:17" ht="12.75">
      <c r="A211" s="51"/>
      <c r="B211" s="23"/>
      <c r="C211" s="23">
        <v>4430</v>
      </c>
      <c r="D211" s="118" t="s">
        <v>28</v>
      </c>
      <c r="E211" s="26">
        <f t="shared" si="28"/>
        <v>5000</v>
      </c>
      <c r="F211" s="27">
        <v>5000</v>
      </c>
      <c r="G211" s="25"/>
      <c r="H211" s="24">
        <v>0</v>
      </c>
      <c r="I211" s="25"/>
      <c r="J211" s="30">
        <f t="shared" si="35"/>
        <v>5000</v>
      </c>
      <c r="K211" s="26">
        <f t="shared" si="33"/>
        <v>4000</v>
      </c>
      <c r="L211" s="27">
        <v>4000</v>
      </c>
      <c r="M211" s="28"/>
      <c r="N211" s="26">
        <f t="shared" si="34"/>
        <v>3670</v>
      </c>
      <c r="O211" s="27">
        <v>3670</v>
      </c>
      <c r="P211" s="28"/>
      <c r="Q211" s="37">
        <f t="shared" si="26"/>
        <v>91.75</v>
      </c>
    </row>
    <row r="212" spans="1:17" ht="25.5">
      <c r="A212" s="51"/>
      <c r="B212" s="23"/>
      <c r="C212" s="23">
        <v>4440</v>
      </c>
      <c r="D212" s="118" t="s">
        <v>44</v>
      </c>
      <c r="E212" s="26">
        <f t="shared" si="28"/>
        <v>134873</v>
      </c>
      <c r="F212" s="27">
        <v>134873</v>
      </c>
      <c r="G212" s="25"/>
      <c r="H212" s="24">
        <v>0</v>
      </c>
      <c r="I212" s="25"/>
      <c r="J212" s="30">
        <f t="shared" si="35"/>
        <v>134873</v>
      </c>
      <c r="K212" s="26">
        <f t="shared" si="33"/>
        <v>132729</v>
      </c>
      <c r="L212" s="27">
        <v>132729</v>
      </c>
      <c r="M212" s="28"/>
      <c r="N212" s="26">
        <f t="shared" si="34"/>
        <v>132729</v>
      </c>
      <c r="O212" s="27">
        <v>132729</v>
      </c>
      <c r="P212" s="28"/>
      <c r="Q212" s="37">
        <f aca="true" t="shared" si="36" ref="Q212:Q275">SUM(N212/K212)*100</f>
        <v>100</v>
      </c>
    </row>
    <row r="213" spans="1:17" ht="15" customHeight="1">
      <c r="A213" s="147" t="s">
        <v>47</v>
      </c>
      <c r="B213" s="139"/>
      <c r="C213" s="139"/>
      <c r="D213" s="139"/>
      <c r="E213" s="35">
        <f t="shared" si="28"/>
        <v>3743466</v>
      </c>
      <c r="F213" s="36">
        <f>SUM(F195:F212)</f>
        <v>3743466</v>
      </c>
      <c r="G213" s="40">
        <v>0</v>
      </c>
      <c r="H213" s="33">
        <f>SUM(H195:H212)</f>
        <v>0</v>
      </c>
      <c r="I213" s="40">
        <v>0</v>
      </c>
      <c r="J213" s="34">
        <f>SUM(E213+H213+I213)</f>
        <v>3743466</v>
      </c>
      <c r="K213" s="35">
        <f t="shared" si="33"/>
        <v>3534833</v>
      </c>
      <c r="L213" s="36">
        <f>SUM(L195:L212)</f>
        <v>3534833</v>
      </c>
      <c r="M213" s="41">
        <v>0</v>
      </c>
      <c r="N213" s="35">
        <f t="shared" si="34"/>
        <v>3477808</v>
      </c>
      <c r="O213" s="36">
        <f>SUM(O195:O212)</f>
        <v>3477808</v>
      </c>
      <c r="P213" s="41">
        <v>0</v>
      </c>
      <c r="Q213" s="37">
        <f t="shared" si="36"/>
        <v>98.38676961542456</v>
      </c>
    </row>
    <row r="214" spans="1:17" ht="12.75">
      <c r="A214" s="51"/>
      <c r="B214" s="23">
        <v>80113</v>
      </c>
      <c r="C214" s="23">
        <v>4300</v>
      </c>
      <c r="D214" s="118" t="s">
        <v>10</v>
      </c>
      <c r="E214" s="26">
        <f t="shared" si="28"/>
        <v>249550</v>
      </c>
      <c r="F214" s="27">
        <v>249550</v>
      </c>
      <c r="G214" s="25"/>
      <c r="H214" s="24">
        <v>0</v>
      </c>
      <c r="I214" s="25"/>
      <c r="J214" s="30">
        <f>SUM(E214+H214)</f>
        <v>249550</v>
      </c>
      <c r="K214" s="26">
        <f t="shared" si="33"/>
        <v>222650</v>
      </c>
      <c r="L214" s="27">
        <v>222650</v>
      </c>
      <c r="M214" s="28"/>
      <c r="N214" s="26">
        <f t="shared" si="34"/>
        <v>219997</v>
      </c>
      <c r="O214" s="27">
        <v>219997</v>
      </c>
      <c r="P214" s="28"/>
      <c r="Q214" s="37">
        <f t="shared" si="36"/>
        <v>98.80844374578935</v>
      </c>
    </row>
    <row r="215" spans="1:17" ht="27.75" customHeight="1">
      <c r="A215" s="138" t="s">
        <v>48</v>
      </c>
      <c r="B215" s="139"/>
      <c r="C215" s="139"/>
      <c r="D215" s="139"/>
      <c r="E215" s="35">
        <f t="shared" si="28"/>
        <v>249550</v>
      </c>
      <c r="F215" s="36">
        <f>SUM(F214)</f>
        <v>249550</v>
      </c>
      <c r="G215" s="40">
        <v>0</v>
      </c>
      <c r="H215" s="33">
        <f>SUM(H214)</f>
        <v>0</v>
      </c>
      <c r="I215" s="40">
        <v>0</v>
      </c>
      <c r="J215" s="57">
        <f>SUM(E215+H215)</f>
        <v>249550</v>
      </c>
      <c r="K215" s="35">
        <f t="shared" si="33"/>
        <v>222650</v>
      </c>
      <c r="L215" s="36">
        <f>SUM(L214)</f>
        <v>222650</v>
      </c>
      <c r="M215" s="41">
        <v>0</v>
      </c>
      <c r="N215" s="35">
        <f t="shared" si="34"/>
        <v>219997</v>
      </c>
      <c r="O215" s="36">
        <f>SUM(O214)</f>
        <v>219997</v>
      </c>
      <c r="P215" s="41">
        <v>0</v>
      </c>
      <c r="Q215" s="37">
        <f t="shared" si="36"/>
        <v>98.80844374578935</v>
      </c>
    </row>
    <row r="216" spans="1:17" ht="25.5">
      <c r="A216" s="51"/>
      <c r="B216" s="17">
        <v>80114</v>
      </c>
      <c r="C216" s="17">
        <v>4010</v>
      </c>
      <c r="D216" s="118" t="s">
        <v>21</v>
      </c>
      <c r="E216" s="26">
        <f aca="true" t="shared" si="37" ref="E216:E229">SUM(F216:G216)</f>
        <v>472830</v>
      </c>
      <c r="F216" s="27">
        <v>472830</v>
      </c>
      <c r="G216" s="52"/>
      <c r="H216" s="24">
        <v>0</v>
      </c>
      <c r="I216" s="52"/>
      <c r="J216" s="30">
        <f>SUM(E216+H216)</f>
        <v>472830</v>
      </c>
      <c r="K216" s="26">
        <f t="shared" si="33"/>
        <v>482925</v>
      </c>
      <c r="L216" s="27">
        <v>482925</v>
      </c>
      <c r="M216" s="55"/>
      <c r="N216" s="26">
        <f t="shared" si="34"/>
        <v>482374</v>
      </c>
      <c r="O216" s="27">
        <v>482374</v>
      </c>
      <c r="P216" s="55"/>
      <c r="Q216" s="37">
        <f t="shared" si="36"/>
        <v>99.88590360822074</v>
      </c>
    </row>
    <row r="217" spans="1:17" ht="25.5">
      <c r="A217" s="51"/>
      <c r="B217" s="23"/>
      <c r="C217" s="23">
        <v>4040</v>
      </c>
      <c r="D217" s="118" t="s">
        <v>22</v>
      </c>
      <c r="E217" s="26">
        <f t="shared" si="37"/>
        <v>34020</v>
      </c>
      <c r="F217" s="27">
        <v>34020</v>
      </c>
      <c r="G217" s="52"/>
      <c r="H217" s="24">
        <v>0</v>
      </c>
      <c r="I217" s="52"/>
      <c r="J217" s="30">
        <f aca="true" t="shared" si="38" ref="J217:J227">SUM(E217+H217)</f>
        <v>34020</v>
      </c>
      <c r="K217" s="26">
        <f t="shared" si="33"/>
        <v>32025</v>
      </c>
      <c r="L217" s="27">
        <v>32025</v>
      </c>
      <c r="M217" s="55"/>
      <c r="N217" s="26">
        <f t="shared" si="34"/>
        <v>32025</v>
      </c>
      <c r="O217" s="27">
        <v>32025</v>
      </c>
      <c r="P217" s="55"/>
      <c r="Q217" s="37">
        <f t="shared" si="36"/>
        <v>100</v>
      </c>
    </row>
    <row r="218" spans="1:17" ht="25.5">
      <c r="A218" s="51"/>
      <c r="B218" s="23"/>
      <c r="C218" s="23">
        <v>4110</v>
      </c>
      <c r="D218" s="118" t="s">
        <v>23</v>
      </c>
      <c r="E218" s="26">
        <f t="shared" si="37"/>
        <v>92500</v>
      </c>
      <c r="F218" s="27">
        <v>92500</v>
      </c>
      <c r="G218" s="52"/>
      <c r="H218" s="24">
        <v>0</v>
      </c>
      <c r="I218" s="52"/>
      <c r="J218" s="30">
        <f t="shared" si="38"/>
        <v>92500</v>
      </c>
      <c r="K218" s="26">
        <f t="shared" si="33"/>
        <v>88000</v>
      </c>
      <c r="L218" s="27">
        <v>88000</v>
      </c>
      <c r="M218" s="55"/>
      <c r="N218" s="26">
        <f t="shared" si="34"/>
        <v>85350</v>
      </c>
      <c r="O218" s="27">
        <v>85350</v>
      </c>
      <c r="P218" s="55"/>
      <c r="Q218" s="37">
        <f t="shared" si="36"/>
        <v>96.98863636363636</v>
      </c>
    </row>
    <row r="219" spans="1:17" ht="12.75">
      <c r="A219" s="51"/>
      <c r="B219" s="23"/>
      <c r="C219" s="23">
        <v>4120</v>
      </c>
      <c r="D219" s="118" t="s">
        <v>24</v>
      </c>
      <c r="E219" s="26">
        <f t="shared" si="37"/>
        <v>13000</v>
      </c>
      <c r="F219" s="27">
        <v>13000</v>
      </c>
      <c r="G219" s="52"/>
      <c r="H219" s="24">
        <v>0</v>
      </c>
      <c r="I219" s="52"/>
      <c r="J219" s="30">
        <f t="shared" si="38"/>
        <v>13000</v>
      </c>
      <c r="K219" s="26">
        <f t="shared" si="33"/>
        <v>13000</v>
      </c>
      <c r="L219" s="27">
        <v>13000</v>
      </c>
      <c r="M219" s="55"/>
      <c r="N219" s="26">
        <f t="shared" si="34"/>
        <v>12373</v>
      </c>
      <c r="O219" s="27">
        <v>12373</v>
      </c>
      <c r="P219" s="55"/>
      <c r="Q219" s="37">
        <f t="shared" si="36"/>
        <v>95.17692307692307</v>
      </c>
    </row>
    <row r="220" spans="1:17" ht="12.75">
      <c r="A220" s="51"/>
      <c r="B220" s="23"/>
      <c r="C220" s="23">
        <v>4170</v>
      </c>
      <c r="D220" s="118" t="s">
        <v>95</v>
      </c>
      <c r="E220" s="26">
        <f t="shared" si="37"/>
        <v>23000</v>
      </c>
      <c r="F220" s="27">
        <v>23000</v>
      </c>
      <c r="G220" s="52"/>
      <c r="H220" s="24">
        <v>0</v>
      </c>
      <c r="I220" s="52"/>
      <c r="J220" s="30">
        <f t="shared" si="38"/>
        <v>23000</v>
      </c>
      <c r="K220" s="26">
        <f t="shared" si="33"/>
        <v>3000</v>
      </c>
      <c r="L220" s="27">
        <v>3000</v>
      </c>
      <c r="M220" s="55"/>
      <c r="N220" s="26">
        <f t="shared" si="34"/>
        <v>3000</v>
      </c>
      <c r="O220" s="27">
        <v>3000</v>
      </c>
      <c r="P220" s="55"/>
      <c r="Q220" s="37">
        <f t="shared" si="36"/>
        <v>100</v>
      </c>
    </row>
    <row r="221" spans="1:17" ht="12" customHeight="1">
      <c r="A221" s="51"/>
      <c r="B221" s="23"/>
      <c r="C221" s="39">
        <v>4210</v>
      </c>
      <c r="D221" s="120" t="s">
        <v>16</v>
      </c>
      <c r="E221" s="26">
        <f t="shared" si="37"/>
        <v>22000</v>
      </c>
      <c r="F221" s="27">
        <v>22000</v>
      </c>
      <c r="G221" s="52"/>
      <c r="H221" s="24">
        <v>0</v>
      </c>
      <c r="I221" s="52"/>
      <c r="J221" s="30">
        <f t="shared" si="38"/>
        <v>22000</v>
      </c>
      <c r="K221" s="26">
        <f t="shared" si="33"/>
        <v>22041</v>
      </c>
      <c r="L221" s="27">
        <v>22041</v>
      </c>
      <c r="M221" s="55"/>
      <c r="N221" s="26">
        <f t="shared" si="34"/>
        <v>21661</v>
      </c>
      <c r="O221" s="27">
        <v>21661</v>
      </c>
      <c r="P221" s="55"/>
      <c r="Q221" s="37">
        <f t="shared" si="36"/>
        <v>98.27594029309014</v>
      </c>
    </row>
    <row r="222" spans="1:17" ht="12.75">
      <c r="A222" s="51"/>
      <c r="B222" s="23"/>
      <c r="C222" s="23">
        <v>4270</v>
      </c>
      <c r="D222" s="118" t="s">
        <v>10</v>
      </c>
      <c r="E222" s="26">
        <f t="shared" si="37"/>
        <v>1500</v>
      </c>
      <c r="F222" s="27">
        <v>1500</v>
      </c>
      <c r="G222" s="52"/>
      <c r="H222" s="24">
        <v>0</v>
      </c>
      <c r="I222" s="52"/>
      <c r="J222" s="30">
        <f t="shared" si="38"/>
        <v>1500</v>
      </c>
      <c r="K222" s="26">
        <f t="shared" si="33"/>
        <v>2000</v>
      </c>
      <c r="L222" s="27">
        <v>2000</v>
      </c>
      <c r="M222" s="55"/>
      <c r="N222" s="26">
        <f t="shared" si="34"/>
        <v>1554</v>
      </c>
      <c r="O222" s="27">
        <v>1554</v>
      </c>
      <c r="P222" s="55"/>
      <c r="Q222" s="37">
        <f t="shared" si="36"/>
        <v>77.7</v>
      </c>
    </row>
    <row r="223" spans="1:17" ht="12.75">
      <c r="A223" s="51"/>
      <c r="B223" s="23"/>
      <c r="C223" s="23">
        <v>4280</v>
      </c>
      <c r="D223" s="118" t="s">
        <v>32</v>
      </c>
      <c r="E223" s="26">
        <f t="shared" si="37"/>
        <v>1000</v>
      </c>
      <c r="F223" s="27">
        <v>1000</v>
      </c>
      <c r="G223" s="52"/>
      <c r="H223" s="24">
        <v>0</v>
      </c>
      <c r="I223" s="52"/>
      <c r="J223" s="30">
        <f t="shared" si="38"/>
        <v>1000</v>
      </c>
      <c r="K223" s="26">
        <f t="shared" si="33"/>
        <v>300</v>
      </c>
      <c r="L223" s="27">
        <v>300</v>
      </c>
      <c r="M223" s="55"/>
      <c r="N223" s="26">
        <f t="shared" si="34"/>
        <v>60</v>
      </c>
      <c r="O223" s="27">
        <v>60</v>
      </c>
      <c r="P223" s="55"/>
      <c r="Q223" s="37">
        <f t="shared" si="36"/>
        <v>20</v>
      </c>
    </row>
    <row r="224" spans="1:17" ht="12.75">
      <c r="A224" s="51"/>
      <c r="B224" s="23"/>
      <c r="C224" s="23">
        <v>4300</v>
      </c>
      <c r="D224" s="118" t="s">
        <v>10</v>
      </c>
      <c r="E224" s="26">
        <f t="shared" si="37"/>
        <v>35000</v>
      </c>
      <c r="F224" s="27">
        <v>35000</v>
      </c>
      <c r="G224" s="52"/>
      <c r="H224" s="24">
        <v>0</v>
      </c>
      <c r="I224" s="52"/>
      <c r="J224" s="30">
        <f t="shared" si="38"/>
        <v>35000</v>
      </c>
      <c r="K224" s="26">
        <f t="shared" si="33"/>
        <v>36050</v>
      </c>
      <c r="L224" s="27">
        <v>36050</v>
      </c>
      <c r="M224" s="55"/>
      <c r="N224" s="26">
        <f t="shared" si="34"/>
        <v>35915</v>
      </c>
      <c r="O224" s="27">
        <v>35915</v>
      </c>
      <c r="P224" s="55"/>
      <c r="Q224" s="37">
        <f t="shared" si="36"/>
        <v>99.625520110957</v>
      </c>
    </row>
    <row r="225" spans="1:17" ht="12.75">
      <c r="A225" s="51"/>
      <c r="B225" s="23"/>
      <c r="C225" s="23">
        <v>4410</v>
      </c>
      <c r="D225" s="118" t="s">
        <v>26</v>
      </c>
      <c r="E225" s="26">
        <f t="shared" si="37"/>
        <v>6000</v>
      </c>
      <c r="F225" s="27">
        <v>6000</v>
      </c>
      <c r="G225" s="52"/>
      <c r="H225" s="24">
        <v>0</v>
      </c>
      <c r="I225" s="52"/>
      <c r="J225" s="30">
        <f t="shared" si="38"/>
        <v>6000</v>
      </c>
      <c r="K225" s="26">
        <f t="shared" si="33"/>
        <v>3800</v>
      </c>
      <c r="L225" s="27">
        <v>3800</v>
      </c>
      <c r="M225" s="55"/>
      <c r="N225" s="26">
        <f t="shared" si="34"/>
        <v>3647</v>
      </c>
      <c r="O225" s="27">
        <v>3647</v>
      </c>
      <c r="P225" s="55"/>
      <c r="Q225" s="37">
        <f t="shared" si="36"/>
        <v>95.97368421052632</v>
      </c>
    </row>
    <row r="226" spans="1:17" ht="12.75">
      <c r="A226" s="51"/>
      <c r="B226" s="23"/>
      <c r="C226" s="23">
        <v>4430</v>
      </c>
      <c r="D226" s="118" t="s">
        <v>28</v>
      </c>
      <c r="E226" s="26">
        <f t="shared" si="37"/>
        <v>6000</v>
      </c>
      <c r="F226" s="27">
        <v>6000</v>
      </c>
      <c r="G226" s="52"/>
      <c r="H226" s="24">
        <v>0</v>
      </c>
      <c r="I226" s="52"/>
      <c r="J226" s="30">
        <f t="shared" si="38"/>
        <v>6000</v>
      </c>
      <c r="K226" s="26">
        <f t="shared" si="33"/>
        <v>4000</v>
      </c>
      <c r="L226" s="27">
        <v>4000</v>
      </c>
      <c r="M226" s="55"/>
      <c r="N226" s="26">
        <f t="shared" si="34"/>
        <v>3795</v>
      </c>
      <c r="O226" s="27">
        <v>3795</v>
      </c>
      <c r="P226" s="55"/>
      <c r="Q226" s="37">
        <f t="shared" si="36"/>
        <v>94.875</v>
      </c>
    </row>
    <row r="227" spans="1:17" ht="25.5">
      <c r="A227" s="51"/>
      <c r="B227" s="23"/>
      <c r="C227" s="29">
        <v>4440</v>
      </c>
      <c r="D227" s="118" t="s">
        <v>44</v>
      </c>
      <c r="E227" s="26">
        <f t="shared" si="37"/>
        <v>8285</v>
      </c>
      <c r="F227" s="27">
        <v>8285</v>
      </c>
      <c r="G227" s="52"/>
      <c r="H227" s="24">
        <v>0</v>
      </c>
      <c r="I227" s="52"/>
      <c r="J227" s="30">
        <f t="shared" si="38"/>
        <v>8285</v>
      </c>
      <c r="K227" s="26">
        <f t="shared" si="33"/>
        <v>7752</v>
      </c>
      <c r="L227" s="27">
        <v>7752</v>
      </c>
      <c r="M227" s="55"/>
      <c r="N227" s="26">
        <f t="shared" si="34"/>
        <v>7752</v>
      </c>
      <c r="O227" s="27">
        <v>7752</v>
      </c>
      <c r="P227" s="55"/>
      <c r="Q227" s="37">
        <f t="shared" si="36"/>
        <v>100</v>
      </c>
    </row>
    <row r="228" spans="1:17" ht="25.5">
      <c r="A228" s="51"/>
      <c r="B228" s="23"/>
      <c r="C228" s="29">
        <v>6060</v>
      </c>
      <c r="D228" s="118" t="s">
        <v>30</v>
      </c>
      <c r="E228" s="26">
        <f t="shared" si="37"/>
        <v>10000</v>
      </c>
      <c r="F228" s="73"/>
      <c r="G228" s="24">
        <v>10000</v>
      </c>
      <c r="H228" s="53"/>
      <c r="I228" s="53">
        <v>0</v>
      </c>
      <c r="J228" s="30">
        <f>SUM(E228+I228)</f>
        <v>10000</v>
      </c>
      <c r="K228" s="26">
        <f t="shared" si="33"/>
        <v>8730</v>
      </c>
      <c r="L228" s="73"/>
      <c r="M228" s="30">
        <v>8730</v>
      </c>
      <c r="N228" s="26">
        <f t="shared" si="34"/>
        <v>8730</v>
      </c>
      <c r="O228" s="73"/>
      <c r="P228" s="30">
        <v>8730</v>
      </c>
      <c r="Q228" s="37">
        <f t="shared" si="36"/>
        <v>100</v>
      </c>
    </row>
    <row r="229" spans="1:17" ht="26.25" customHeight="1">
      <c r="A229" s="138" t="s">
        <v>127</v>
      </c>
      <c r="B229" s="139"/>
      <c r="C229" s="139"/>
      <c r="D229" s="139"/>
      <c r="E229" s="35">
        <f t="shared" si="37"/>
        <v>725135</v>
      </c>
      <c r="F229" s="36">
        <f>SUM(F216:F228)</f>
        <v>715135</v>
      </c>
      <c r="G229" s="33">
        <f>SUM(G228)</f>
        <v>10000</v>
      </c>
      <c r="H229" s="33">
        <f>SUM(H216:H228)</f>
        <v>0</v>
      </c>
      <c r="I229" s="33">
        <f>SUM(I228)</f>
        <v>0</v>
      </c>
      <c r="J229" s="34">
        <f>SUM(E229+H229+I229)</f>
        <v>725135</v>
      </c>
      <c r="K229" s="35">
        <f t="shared" si="33"/>
        <v>703623</v>
      </c>
      <c r="L229" s="36">
        <f>SUM(L216:L228)</f>
        <v>694893</v>
      </c>
      <c r="M229" s="34">
        <f>SUM(M228)</f>
        <v>8730</v>
      </c>
      <c r="N229" s="35">
        <f t="shared" si="34"/>
        <v>698236</v>
      </c>
      <c r="O229" s="36">
        <f>SUM(O216:O228)</f>
        <v>689506</v>
      </c>
      <c r="P229" s="34">
        <f>SUM(P228)</f>
        <v>8730</v>
      </c>
      <c r="Q229" s="37">
        <f t="shared" si="36"/>
        <v>99.23439114412122</v>
      </c>
    </row>
    <row r="230" spans="1:17" ht="25.5">
      <c r="A230" s="51"/>
      <c r="B230" s="29">
        <v>80120</v>
      </c>
      <c r="C230" s="29">
        <v>3020</v>
      </c>
      <c r="D230" s="118" t="s">
        <v>101</v>
      </c>
      <c r="E230" s="26">
        <f t="shared" si="28"/>
        <v>71000</v>
      </c>
      <c r="F230" s="27">
        <v>71000</v>
      </c>
      <c r="G230" s="25"/>
      <c r="H230" s="24">
        <v>0</v>
      </c>
      <c r="I230" s="25"/>
      <c r="J230" s="30">
        <f>SUM(E230+H230)</f>
        <v>71000</v>
      </c>
      <c r="K230" s="26">
        <f t="shared" si="33"/>
        <v>67000</v>
      </c>
      <c r="L230" s="27">
        <v>67000</v>
      </c>
      <c r="M230" s="28"/>
      <c r="N230" s="26">
        <f t="shared" si="34"/>
        <v>66885</v>
      </c>
      <c r="O230" s="27">
        <v>66885</v>
      </c>
      <c r="P230" s="28"/>
      <c r="Q230" s="37">
        <f t="shared" si="36"/>
        <v>99.82835820895522</v>
      </c>
    </row>
    <row r="231" spans="1:17" ht="25.5">
      <c r="A231" s="51"/>
      <c r="B231" s="29"/>
      <c r="C231" s="23">
        <v>3240</v>
      </c>
      <c r="D231" s="118" t="s">
        <v>149</v>
      </c>
      <c r="E231" s="26">
        <f t="shared" si="28"/>
        <v>0</v>
      </c>
      <c r="F231" s="27">
        <v>0</v>
      </c>
      <c r="G231" s="25"/>
      <c r="H231" s="24"/>
      <c r="I231" s="25"/>
      <c r="J231" s="30"/>
      <c r="K231" s="26">
        <f t="shared" si="33"/>
        <v>3300</v>
      </c>
      <c r="L231" s="27">
        <v>3300</v>
      </c>
      <c r="M231" s="28"/>
      <c r="N231" s="26">
        <f t="shared" si="34"/>
        <v>3300</v>
      </c>
      <c r="O231" s="27">
        <v>3300</v>
      </c>
      <c r="P231" s="28"/>
      <c r="Q231" s="37">
        <f t="shared" si="36"/>
        <v>100</v>
      </c>
    </row>
    <row r="232" spans="1:17" ht="25.5">
      <c r="A232" s="51"/>
      <c r="B232" s="29"/>
      <c r="C232" s="29">
        <v>4010</v>
      </c>
      <c r="D232" s="118" t="s">
        <v>21</v>
      </c>
      <c r="E232" s="26">
        <f t="shared" si="28"/>
        <v>910000</v>
      </c>
      <c r="F232" s="27">
        <v>910000</v>
      </c>
      <c r="G232" s="25"/>
      <c r="H232" s="24">
        <v>0</v>
      </c>
      <c r="I232" s="25"/>
      <c r="J232" s="30">
        <f aca="true" t="shared" si="39" ref="J232:J248">SUM(E232+H232)</f>
        <v>910000</v>
      </c>
      <c r="K232" s="26">
        <f t="shared" si="33"/>
        <v>858000</v>
      </c>
      <c r="L232" s="27">
        <v>858000</v>
      </c>
      <c r="M232" s="28"/>
      <c r="N232" s="26">
        <f t="shared" si="34"/>
        <v>856428</v>
      </c>
      <c r="O232" s="27">
        <v>856428</v>
      </c>
      <c r="P232" s="28"/>
      <c r="Q232" s="37">
        <f t="shared" si="36"/>
        <v>99.81678321678321</v>
      </c>
    </row>
    <row r="233" spans="1:17" ht="25.5">
      <c r="A233" s="51"/>
      <c r="B233" s="29"/>
      <c r="C233" s="29">
        <v>4040</v>
      </c>
      <c r="D233" s="118" t="s">
        <v>22</v>
      </c>
      <c r="E233" s="26">
        <f t="shared" si="28"/>
        <v>77760</v>
      </c>
      <c r="F233" s="27">
        <v>77760</v>
      </c>
      <c r="G233" s="25"/>
      <c r="H233" s="24">
        <v>0</v>
      </c>
      <c r="I233" s="25"/>
      <c r="J233" s="30">
        <f t="shared" si="39"/>
        <v>77760</v>
      </c>
      <c r="K233" s="26">
        <f t="shared" si="33"/>
        <v>66060</v>
      </c>
      <c r="L233" s="27">
        <v>66060</v>
      </c>
      <c r="M233" s="28"/>
      <c r="N233" s="26">
        <f t="shared" si="34"/>
        <v>66020</v>
      </c>
      <c r="O233" s="27">
        <v>66020</v>
      </c>
      <c r="P233" s="28"/>
      <c r="Q233" s="37">
        <f t="shared" si="36"/>
        <v>99.93944898577051</v>
      </c>
    </row>
    <row r="234" spans="1:17" ht="25.5">
      <c r="A234" s="51"/>
      <c r="B234" s="29"/>
      <c r="C234" s="29">
        <v>4110</v>
      </c>
      <c r="D234" s="118" t="s">
        <v>23</v>
      </c>
      <c r="E234" s="26">
        <f t="shared" si="28"/>
        <v>188000</v>
      </c>
      <c r="F234" s="27">
        <v>188000</v>
      </c>
      <c r="G234" s="25"/>
      <c r="H234" s="24">
        <v>0</v>
      </c>
      <c r="I234" s="25"/>
      <c r="J234" s="30">
        <f t="shared" si="39"/>
        <v>188000</v>
      </c>
      <c r="K234" s="26">
        <f t="shared" si="33"/>
        <v>168500</v>
      </c>
      <c r="L234" s="27">
        <v>168500</v>
      </c>
      <c r="M234" s="28"/>
      <c r="N234" s="26">
        <f t="shared" si="34"/>
        <v>167771</v>
      </c>
      <c r="O234" s="27">
        <v>167771</v>
      </c>
      <c r="P234" s="28"/>
      <c r="Q234" s="37">
        <f t="shared" si="36"/>
        <v>99.5673590504451</v>
      </c>
    </row>
    <row r="235" spans="1:17" ht="12.75">
      <c r="A235" s="51"/>
      <c r="B235" s="29"/>
      <c r="C235" s="29">
        <v>4120</v>
      </c>
      <c r="D235" s="118" t="s">
        <v>24</v>
      </c>
      <c r="E235" s="26">
        <f t="shared" si="28"/>
        <v>26000</v>
      </c>
      <c r="F235" s="27">
        <v>26000</v>
      </c>
      <c r="G235" s="25"/>
      <c r="H235" s="24">
        <v>0</v>
      </c>
      <c r="I235" s="25"/>
      <c r="J235" s="30">
        <f t="shared" si="39"/>
        <v>26000</v>
      </c>
      <c r="K235" s="26">
        <f t="shared" si="33"/>
        <v>23700</v>
      </c>
      <c r="L235" s="27">
        <v>23700</v>
      </c>
      <c r="M235" s="28"/>
      <c r="N235" s="26">
        <f t="shared" si="34"/>
        <v>23340</v>
      </c>
      <c r="O235" s="27">
        <v>23340</v>
      </c>
      <c r="P235" s="28"/>
      <c r="Q235" s="37">
        <f t="shared" si="36"/>
        <v>98.48101265822785</v>
      </c>
    </row>
    <row r="236" spans="1:17" ht="12.75">
      <c r="A236" s="51"/>
      <c r="B236" s="29"/>
      <c r="C236" s="29">
        <v>4170</v>
      </c>
      <c r="D236" s="118" t="s">
        <v>95</v>
      </c>
      <c r="E236" s="26">
        <f>SUM(F236:G236)</f>
        <v>2000</v>
      </c>
      <c r="F236" s="27">
        <v>2000</v>
      </c>
      <c r="G236" s="25"/>
      <c r="H236" s="24">
        <v>0</v>
      </c>
      <c r="I236" s="25"/>
      <c r="J236" s="30">
        <f>SUM(E236+H236)</f>
        <v>2000</v>
      </c>
      <c r="K236" s="26">
        <f>SUM(L236:M236)</f>
        <v>2000</v>
      </c>
      <c r="L236" s="27">
        <v>2000</v>
      </c>
      <c r="M236" s="28"/>
      <c r="N236" s="26">
        <f>SUM(O236:P236)</f>
        <v>2000</v>
      </c>
      <c r="O236" s="27">
        <v>2000</v>
      </c>
      <c r="P236" s="28"/>
      <c r="Q236" s="37">
        <f t="shared" si="36"/>
        <v>100</v>
      </c>
    </row>
    <row r="237" spans="1:17" ht="12.75">
      <c r="A237" s="51"/>
      <c r="B237" s="29"/>
      <c r="C237" s="29">
        <v>4140</v>
      </c>
      <c r="D237" s="118" t="s">
        <v>27</v>
      </c>
      <c r="E237" s="26">
        <f t="shared" si="28"/>
        <v>6768</v>
      </c>
      <c r="F237" s="27">
        <v>6768</v>
      </c>
      <c r="G237" s="25"/>
      <c r="H237" s="24">
        <v>0</v>
      </c>
      <c r="I237" s="25"/>
      <c r="J237" s="30">
        <f t="shared" si="39"/>
        <v>6768</v>
      </c>
      <c r="K237" s="26">
        <f t="shared" si="33"/>
        <v>0</v>
      </c>
      <c r="L237" s="27">
        <v>0</v>
      </c>
      <c r="M237" s="28"/>
      <c r="N237" s="26">
        <f t="shared" si="34"/>
        <v>0</v>
      </c>
      <c r="O237" s="27">
        <v>0</v>
      </c>
      <c r="P237" s="28"/>
      <c r="Q237" s="37" t="e">
        <f t="shared" si="36"/>
        <v>#DIV/0!</v>
      </c>
    </row>
    <row r="238" spans="1:17" ht="14.25" customHeight="1">
      <c r="A238" s="51"/>
      <c r="B238" s="29"/>
      <c r="C238" s="29">
        <v>4210</v>
      </c>
      <c r="D238" s="120" t="s">
        <v>16</v>
      </c>
      <c r="E238" s="26">
        <f t="shared" si="28"/>
        <v>18000</v>
      </c>
      <c r="F238" s="27">
        <v>18000</v>
      </c>
      <c r="G238" s="25"/>
      <c r="H238" s="24">
        <v>0</v>
      </c>
      <c r="I238" s="25"/>
      <c r="J238" s="30">
        <f t="shared" si="39"/>
        <v>18000</v>
      </c>
      <c r="K238" s="26">
        <f t="shared" si="33"/>
        <v>20200</v>
      </c>
      <c r="L238" s="27">
        <v>20200</v>
      </c>
      <c r="M238" s="28"/>
      <c r="N238" s="26">
        <f t="shared" si="34"/>
        <v>17839</v>
      </c>
      <c r="O238" s="27">
        <v>17839</v>
      </c>
      <c r="P238" s="28"/>
      <c r="Q238" s="37">
        <f t="shared" si="36"/>
        <v>88.31188118811882</v>
      </c>
    </row>
    <row r="239" spans="1:17" ht="25.5">
      <c r="A239" s="51"/>
      <c r="B239" s="29"/>
      <c r="C239" s="29">
        <v>4240</v>
      </c>
      <c r="D239" s="118" t="s">
        <v>57</v>
      </c>
      <c r="E239" s="26">
        <f t="shared" si="28"/>
        <v>20000</v>
      </c>
      <c r="F239" s="27">
        <v>20000</v>
      </c>
      <c r="G239" s="25"/>
      <c r="H239" s="24">
        <v>0</v>
      </c>
      <c r="I239" s="25"/>
      <c r="J239" s="30">
        <f t="shared" si="39"/>
        <v>20000</v>
      </c>
      <c r="K239" s="26">
        <f t="shared" si="33"/>
        <v>26750</v>
      </c>
      <c r="L239" s="27">
        <v>26750</v>
      </c>
      <c r="M239" s="28"/>
      <c r="N239" s="26">
        <f t="shared" si="34"/>
        <v>26434</v>
      </c>
      <c r="O239" s="27">
        <v>26434</v>
      </c>
      <c r="P239" s="28"/>
      <c r="Q239" s="37">
        <f t="shared" si="36"/>
        <v>98.81869158878504</v>
      </c>
    </row>
    <row r="240" spans="1:17" ht="12.75">
      <c r="A240" s="51"/>
      <c r="B240" s="29"/>
      <c r="C240" s="29">
        <v>4260</v>
      </c>
      <c r="D240" s="118" t="s">
        <v>8</v>
      </c>
      <c r="E240" s="26">
        <f t="shared" si="28"/>
        <v>53000</v>
      </c>
      <c r="F240" s="27">
        <v>53000</v>
      </c>
      <c r="G240" s="25"/>
      <c r="H240" s="24">
        <v>0</v>
      </c>
      <c r="I240" s="25"/>
      <c r="J240" s="30">
        <f t="shared" si="39"/>
        <v>53000</v>
      </c>
      <c r="K240" s="26">
        <f t="shared" si="33"/>
        <v>53000</v>
      </c>
      <c r="L240" s="27">
        <v>53000</v>
      </c>
      <c r="M240" s="28"/>
      <c r="N240" s="26">
        <f t="shared" si="34"/>
        <v>51380</v>
      </c>
      <c r="O240" s="27">
        <v>51380</v>
      </c>
      <c r="P240" s="28"/>
      <c r="Q240" s="37">
        <f t="shared" si="36"/>
        <v>96.94339622641509</v>
      </c>
    </row>
    <row r="241" spans="1:17" ht="12.75">
      <c r="A241" s="51"/>
      <c r="B241" s="29"/>
      <c r="C241" s="29">
        <v>4270</v>
      </c>
      <c r="D241" s="118" t="s">
        <v>9</v>
      </c>
      <c r="E241" s="26">
        <f t="shared" si="28"/>
        <v>43000</v>
      </c>
      <c r="F241" s="27">
        <v>43000</v>
      </c>
      <c r="G241" s="25"/>
      <c r="H241" s="24">
        <v>0</v>
      </c>
      <c r="I241" s="25"/>
      <c r="J241" s="30">
        <f t="shared" si="39"/>
        <v>43000</v>
      </c>
      <c r="K241" s="26">
        <f t="shared" si="33"/>
        <v>43000</v>
      </c>
      <c r="L241" s="27">
        <v>43000</v>
      </c>
      <c r="M241" s="28"/>
      <c r="N241" s="26">
        <f t="shared" si="34"/>
        <v>9596</v>
      </c>
      <c r="O241" s="27">
        <v>9596</v>
      </c>
      <c r="P241" s="28"/>
      <c r="Q241" s="37">
        <f t="shared" si="36"/>
        <v>22.316279069767443</v>
      </c>
    </row>
    <row r="242" spans="1:17" ht="12.75">
      <c r="A242" s="51"/>
      <c r="B242" s="29"/>
      <c r="C242" s="29">
        <v>4280</v>
      </c>
      <c r="D242" s="118" t="s">
        <v>32</v>
      </c>
      <c r="E242" s="26">
        <f t="shared" si="28"/>
        <v>2250</v>
      </c>
      <c r="F242" s="27">
        <v>2250</v>
      </c>
      <c r="G242" s="25"/>
      <c r="H242" s="24">
        <v>0</v>
      </c>
      <c r="I242" s="25"/>
      <c r="J242" s="30">
        <f t="shared" si="39"/>
        <v>2250</v>
      </c>
      <c r="K242" s="26">
        <f t="shared" si="33"/>
        <v>550</v>
      </c>
      <c r="L242" s="27">
        <v>550</v>
      </c>
      <c r="M242" s="28"/>
      <c r="N242" s="26">
        <f t="shared" si="34"/>
        <v>550</v>
      </c>
      <c r="O242" s="27">
        <v>550</v>
      </c>
      <c r="P242" s="28"/>
      <c r="Q242" s="37">
        <f t="shared" si="36"/>
        <v>100</v>
      </c>
    </row>
    <row r="243" spans="1:17" ht="12.75">
      <c r="A243" s="51"/>
      <c r="B243" s="29"/>
      <c r="C243" s="29">
        <v>4300</v>
      </c>
      <c r="D243" s="118" t="s">
        <v>10</v>
      </c>
      <c r="E243" s="26">
        <f t="shared" si="28"/>
        <v>22000</v>
      </c>
      <c r="F243" s="27">
        <v>22000</v>
      </c>
      <c r="G243" s="25"/>
      <c r="H243" s="24">
        <v>0</v>
      </c>
      <c r="I243" s="25"/>
      <c r="J243" s="30">
        <f t="shared" si="39"/>
        <v>22000</v>
      </c>
      <c r="K243" s="26">
        <f t="shared" si="33"/>
        <v>22000</v>
      </c>
      <c r="L243" s="27">
        <v>22000</v>
      </c>
      <c r="M243" s="28"/>
      <c r="N243" s="26">
        <f t="shared" si="34"/>
        <v>21114</v>
      </c>
      <c r="O243" s="27">
        <v>21114</v>
      </c>
      <c r="P243" s="28"/>
      <c r="Q243" s="37">
        <f t="shared" si="36"/>
        <v>95.97272727272727</v>
      </c>
    </row>
    <row r="244" spans="1:17" ht="25.5">
      <c r="A244" s="51"/>
      <c r="B244" s="29"/>
      <c r="C244" s="29">
        <v>4350</v>
      </c>
      <c r="D244" s="118" t="s">
        <v>113</v>
      </c>
      <c r="E244" s="26">
        <f t="shared" si="28"/>
        <v>15000</v>
      </c>
      <c r="F244" s="27">
        <v>15000</v>
      </c>
      <c r="G244" s="25"/>
      <c r="H244" s="24">
        <v>0</v>
      </c>
      <c r="I244" s="25"/>
      <c r="J244" s="30">
        <f t="shared" si="39"/>
        <v>15000</v>
      </c>
      <c r="K244" s="26">
        <f t="shared" si="33"/>
        <v>10000</v>
      </c>
      <c r="L244" s="27">
        <v>10000</v>
      </c>
      <c r="M244" s="28"/>
      <c r="N244" s="26">
        <f t="shared" si="34"/>
        <v>5938</v>
      </c>
      <c r="O244" s="27">
        <v>5938</v>
      </c>
      <c r="P244" s="28"/>
      <c r="Q244" s="37">
        <f t="shared" si="36"/>
        <v>59.38</v>
      </c>
    </row>
    <row r="245" spans="1:17" ht="12.75">
      <c r="A245" s="51"/>
      <c r="B245" s="29"/>
      <c r="C245" s="29">
        <v>4410</v>
      </c>
      <c r="D245" s="118" t="s">
        <v>26</v>
      </c>
      <c r="E245" s="26">
        <f t="shared" si="28"/>
        <v>1500</v>
      </c>
      <c r="F245" s="27">
        <v>1500</v>
      </c>
      <c r="G245" s="25"/>
      <c r="H245" s="24">
        <v>0</v>
      </c>
      <c r="I245" s="25"/>
      <c r="J245" s="30">
        <f t="shared" si="39"/>
        <v>1500</v>
      </c>
      <c r="K245" s="26">
        <f aca="true" t="shared" si="40" ref="K245:K283">SUM(L245:M245)</f>
        <v>1000</v>
      </c>
      <c r="L245" s="27">
        <v>1000</v>
      </c>
      <c r="M245" s="28"/>
      <c r="N245" s="26">
        <f aca="true" t="shared" si="41" ref="N245:N283">SUM(O245:P245)</f>
        <v>571</v>
      </c>
      <c r="O245" s="27">
        <v>571</v>
      </c>
      <c r="P245" s="28"/>
      <c r="Q245" s="37">
        <f t="shared" si="36"/>
        <v>57.099999999999994</v>
      </c>
    </row>
    <row r="246" spans="1:17" ht="12.75">
      <c r="A246" s="51"/>
      <c r="B246" s="29"/>
      <c r="C246" s="29">
        <v>4420</v>
      </c>
      <c r="D246" s="118" t="s">
        <v>3</v>
      </c>
      <c r="E246" s="26">
        <f t="shared" si="28"/>
        <v>3000</v>
      </c>
      <c r="F246" s="27">
        <v>3000</v>
      </c>
      <c r="G246" s="25"/>
      <c r="H246" s="24">
        <v>0</v>
      </c>
      <c r="I246" s="25"/>
      <c r="J246" s="30">
        <f t="shared" si="39"/>
        <v>3000</v>
      </c>
      <c r="K246" s="26">
        <f t="shared" si="40"/>
        <v>3000</v>
      </c>
      <c r="L246" s="27">
        <v>3000</v>
      </c>
      <c r="M246" s="28"/>
      <c r="N246" s="26">
        <f t="shared" si="41"/>
        <v>2376</v>
      </c>
      <c r="O246" s="27">
        <v>2376</v>
      </c>
      <c r="P246" s="28"/>
      <c r="Q246" s="37">
        <f t="shared" si="36"/>
        <v>79.2</v>
      </c>
    </row>
    <row r="247" spans="1:17" ht="12.75">
      <c r="A247" s="51"/>
      <c r="B247" s="29"/>
      <c r="C247" s="29">
        <v>4430</v>
      </c>
      <c r="D247" s="118" t="s">
        <v>28</v>
      </c>
      <c r="E247" s="26">
        <f t="shared" si="28"/>
        <v>4400</v>
      </c>
      <c r="F247" s="27">
        <v>4400</v>
      </c>
      <c r="G247" s="25"/>
      <c r="H247" s="24">
        <v>0</v>
      </c>
      <c r="I247" s="25"/>
      <c r="J247" s="30">
        <f t="shared" si="39"/>
        <v>4400</v>
      </c>
      <c r="K247" s="26">
        <f t="shared" si="40"/>
        <v>4400</v>
      </c>
      <c r="L247" s="27">
        <v>4400</v>
      </c>
      <c r="M247" s="28"/>
      <c r="N247" s="26">
        <f t="shared" si="41"/>
        <v>4052</v>
      </c>
      <c r="O247" s="27">
        <v>4052</v>
      </c>
      <c r="P247" s="28"/>
      <c r="Q247" s="37">
        <f t="shared" si="36"/>
        <v>92.0909090909091</v>
      </c>
    </row>
    <row r="248" spans="1:17" ht="25.5">
      <c r="A248" s="51"/>
      <c r="B248" s="29"/>
      <c r="C248" s="29">
        <v>4440</v>
      </c>
      <c r="D248" s="118" t="s">
        <v>44</v>
      </c>
      <c r="E248" s="26">
        <f t="shared" si="28"/>
        <v>47089</v>
      </c>
      <c r="F248" s="27">
        <v>47089</v>
      </c>
      <c r="G248" s="25"/>
      <c r="H248" s="24">
        <v>0</v>
      </c>
      <c r="I248" s="25"/>
      <c r="J248" s="30">
        <f t="shared" si="39"/>
        <v>47089</v>
      </c>
      <c r="K248" s="26">
        <f t="shared" si="40"/>
        <v>46434</v>
      </c>
      <c r="L248" s="27">
        <v>46434</v>
      </c>
      <c r="M248" s="28"/>
      <c r="N248" s="26">
        <f t="shared" si="41"/>
        <v>46434</v>
      </c>
      <c r="O248" s="27">
        <v>46434</v>
      </c>
      <c r="P248" s="28"/>
      <c r="Q248" s="37">
        <f t="shared" si="36"/>
        <v>100</v>
      </c>
    </row>
    <row r="249" spans="1:17" ht="15.75" customHeight="1">
      <c r="A249" s="138" t="s">
        <v>140</v>
      </c>
      <c r="B249" s="139"/>
      <c r="C249" s="139"/>
      <c r="D249" s="139"/>
      <c r="E249" s="35">
        <f t="shared" si="28"/>
        <v>1510767</v>
      </c>
      <c r="F249" s="36">
        <f>SUM(F230:F248)</f>
        <v>1510767</v>
      </c>
      <c r="G249" s="33">
        <f>SUM(G230:G248)</f>
        <v>0</v>
      </c>
      <c r="H249" s="33">
        <v>0</v>
      </c>
      <c r="I249" s="40"/>
      <c r="J249" s="34">
        <f>SUM(E249+H249+I249)</f>
        <v>1510767</v>
      </c>
      <c r="K249" s="35">
        <f t="shared" si="40"/>
        <v>1418894</v>
      </c>
      <c r="L249" s="36">
        <f>SUM(L230:L248)</f>
        <v>1418894</v>
      </c>
      <c r="M249" s="34">
        <f>SUM(M230:M248)</f>
        <v>0</v>
      </c>
      <c r="N249" s="35">
        <f t="shared" si="41"/>
        <v>1372028</v>
      </c>
      <c r="O249" s="36">
        <f>SUM(O230:O248)</f>
        <v>1372028</v>
      </c>
      <c r="P249" s="34">
        <f>SUM(P230:P248)</f>
        <v>0</v>
      </c>
      <c r="Q249" s="37">
        <f t="shared" si="36"/>
        <v>96.6970048502566</v>
      </c>
    </row>
    <row r="250" spans="1:17" ht="12.75">
      <c r="A250" s="51"/>
      <c r="B250" s="17">
        <v>80145</v>
      </c>
      <c r="C250" s="29">
        <v>4170</v>
      </c>
      <c r="D250" s="118" t="s">
        <v>95</v>
      </c>
      <c r="E250" s="26">
        <f>SUM(F250:G250)</f>
        <v>11850</v>
      </c>
      <c r="F250" s="27">
        <v>11850</v>
      </c>
      <c r="G250" s="25"/>
      <c r="H250" s="24">
        <v>0</v>
      </c>
      <c r="I250" s="25"/>
      <c r="J250" s="30">
        <f>SUM(E250+H250)</f>
        <v>11850</v>
      </c>
      <c r="K250" s="26">
        <f>SUM(L250:M250)</f>
        <v>3520</v>
      </c>
      <c r="L250" s="27">
        <v>3520</v>
      </c>
      <c r="M250" s="28"/>
      <c r="N250" s="26">
        <f>SUM(O250:P250)</f>
        <v>2420</v>
      </c>
      <c r="O250" s="27">
        <v>2420</v>
      </c>
      <c r="P250" s="28"/>
      <c r="Q250" s="37">
        <f t="shared" si="36"/>
        <v>68.75</v>
      </c>
    </row>
    <row r="251" spans="1:17" ht="17.25" customHeight="1">
      <c r="A251" s="51"/>
      <c r="B251" s="17"/>
      <c r="C251" s="17">
        <v>4210</v>
      </c>
      <c r="D251" s="120" t="s">
        <v>16</v>
      </c>
      <c r="E251" s="26">
        <f>SUM(F251:G251)</f>
        <v>600</v>
      </c>
      <c r="F251" s="31">
        <v>600</v>
      </c>
      <c r="G251" s="25"/>
      <c r="H251" s="25">
        <v>0</v>
      </c>
      <c r="I251" s="25"/>
      <c r="J251" s="30">
        <f>SUM(E251+H251)</f>
        <v>600</v>
      </c>
      <c r="K251" s="26">
        <f>SUM(L251:M251)</f>
        <v>500</v>
      </c>
      <c r="L251" s="31">
        <v>500</v>
      </c>
      <c r="M251" s="28"/>
      <c r="N251" s="26">
        <f>SUM(O251:P251)</f>
        <v>488</v>
      </c>
      <c r="O251" s="31">
        <v>488</v>
      </c>
      <c r="P251" s="28"/>
      <c r="Q251" s="37">
        <f t="shared" si="36"/>
        <v>97.6</v>
      </c>
    </row>
    <row r="252" spans="1:17" ht="15" customHeight="1">
      <c r="A252" s="138" t="s">
        <v>49</v>
      </c>
      <c r="B252" s="139"/>
      <c r="C252" s="139"/>
      <c r="D252" s="139"/>
      <c r="E252" s="35">
        <f t="shared" si="28"/>
        <v>12450</v>
      </c>
      <c r="F252" s="36">
        <f>SUM(F250:F251)</f>
        <v>12450</v>
      </c>
      <c r="G252" s="33">
        <f>SUM(G250:G251)</f>
        <v>0</v>
      </c>
      <c r="H252" s="33">
        <f>SUM(H250:H251)</f>
        <v>0</v>
      </c>
      <c r="I252" s="40"/>
      <c r="J252" s="34">
        <f>SUM(E252+H252)</f>
        <v>12450</v>
      </c>
      <c r="K252" s="35">
        <f t="shared" si="40"/>
        <v>4020</v>
      </c>
      <c r="L252" s="36">
        <f>SUM(L250:L251)</f>
        <v>4020</v>
      </c>
      <c r="M252" s="34">
        <f>SUM(M250:M251)</f>
        <v>0</v>
      </c>
      <c r="N252" s="35">
        <f t="shared" si="41"/>
        <v>2908</v>
      </c>
      <c r="O252" s="36">
        <f>SUM(O250:O251)</f>
        <v>2908</v>
      </c>
      <c r="P252" s="34">
        <f>SUM(P250:P251)</f>
        <v>0</v>
      </c>
      <c r="Q252" s="37">
        <f t="shared" si="36"/>
        <v>72.33830845771145</v>
      </c>
    </row>
    <row r="253" spans="1:17" ht="12.75">
      <c r="A253" s="51"/>
      <c r="B253" s="23">
        <v>80146</v>
      </c>
      <c r="C253" s="23">
        <v>4300</v>
      </c>
      <c r="D253" s="118" t="s">
        <v>10</v>
      </c>
      <c r="E253" s="26">
        <f t="shared" si="28"/>
        <v>66974</v>
      </c>
      <c r="F253" s="27">
        <v>66974</v>
      </c>
      <c r="G253" s="25"/>
      <c r="H253" s="24">
        <v>0</v>
      </c>
      <c r="I253" s="25"/>
      <c r="J253" s="30">
        <f>SUM(E253+H253)</f>
        <v>66974</v>
      </c>
      <c r="K253" s="26">
        <f t="shared" si="40"/>
        <v>66974</v>
      </c>
      <c r="L253" s="27">
        <v>66974</v>
      </c>
      <c r="M253" s="28"/>
      <c r="N253" s="26">
        <f t="shared" si="41"/>
        <v>55402</v>
      </c>
      <c r="O253" s="27">
        <v>55402</v>
      </c>
      <c r="P253" s="28"/>
      <c r="Q253" s="37">
        <f t="shared" si="36"/>
        <v>82.72165317884553</v>
      </c>
    </row>
    <row r="254" spans="1:17" ht="27" customHeight="1">
      <c r="A254" s="138" t="s">
        <v>58</v>
      </c>
      <c r="B254" s="139"/>
      <c r="C254" s="139"/>
      <c r="D254" s="139"/>
      <c r="E254" s="35">
        <f t="shared" si="28"/>
        <v>66974</v>
      </c>
      <c r="F254" s="36">
        <f>SUM(F253:F253)</f>
        <v>66974</v>
      </c>
      <c r="G254" s="40"/>
      <c r="H254" s="33">
        <f>SUM(H253:H253)</f>
        <v>0</v>
      </c>
      <c r="I254" s="40"/>
      <c r="J254" s="34">
        <f>SUM(E254+H254)</f>
        <v>66974</v>
      </c>
      <c r="K254" s="35">
        <f t="shared" si="40"/>
        <v>66974</v>
      </c>
      <c r="L254" s="36">
        <f>SUM(L253:L253)</f>
        <v>66974</v>
      </c>
      <c r="M254" s="41"/>
      <c r="N254" s="35">
        <f t="shared" si="41"/>
        <v>55402</v>
      </c>
      <c r="O254" s="36">
        <f>SUM(O253:O253)</f>
        <v>55402</v>
      </c>
      <c r="P254" s="41"/>
      <c r="Q254" s="37">
        <f t="shared" si="36"/>
        <v>82.72165317884553</v>
      </c>
    </row>
    <row r="255" spans="1:17" ht="13.5">
      <c r="A255" s="51"/>
      <c r="B255" s="74">
        <v>80195</v>
      </c>
      <c r="C255" s="23">
        <v>4300</v>
      </c>
      <c r="D255" s="118" t="s">
        <v>10</v>
      </c>
      <c r="E255" s="45">
        <f t="shared" si="28"/>
        <v>0</v>
      </c>
      <c r="F255" s="36">
        <v>0</v>
      </c>
      <c r="G255" s="40"/>
      <c r="H255" s="33"/>
      <c r="I255" s="40"/>
      <c r="J255" s="34"/>
      <c r="K255" s="45">
        <f t="shared" si="40"/>
        <v>9174</v>
      </c>
      <c r="L255" s="46">
        <v>9174</v>
      </c>
      <c r="M255" s="41"/>
      <c r="N255" s="45">
        <f t="shared" si="41"/>
        <v>7836</v>
      </c>
      <c r="O255" s="46">
        <v>7836</v>
      </c>
      <c r="P255" s="41"/>
      <c r="Q255" s="37">
        <f t="shared" si="36"/>
        <v>85.4153041203401</v>
      </c>
    </row>
    <row r="256" spans="1:17" ht="14.25" customHeight="1">
      <c r="A256" s="138" t="s">
        <v>150</v>
      </c>
      <c r="B256" s="139"/>
      <c r="C256" s="139"/>
      <c r="D256" s="139"/>
      <c r="E256" s="47">
        <f t="shared" si="28"/>
        <v>0</v>
      </c>
      <c r="F256" s="76">
        <v>0</v>
      </c>
      <c r="G256" s="40"/>
      <c r="H256" s="33"/>
      <c r="I256" s="40"/>
      <c r="J256" s="34"/>
      <c r="K256" s="47">
        <f t="shared" si="40"/>
        <v>9174</v>
      </c>
      <c r="L256" s="76">
        <f>SUM(L255)</f>
        <v>9174</v>
      </c>
      <c r="M256" s="77"/>
      <c r="N256" s="47">
        <f t="shared" si="41"/>
        <v>7836</v>
      </c>
      <c r="O256" s="76">
        <f>SUM(O255)</f>
        <v>7836</v>
      </c>
      <c r="P256" s="77"/>
      <c r="Q256" s="37">
        <f t="shared" si="36"/>
        <v>85.4153041203401</v>
      </c>
    </row>
    <row r="257" spans="1:17" s="97" customFormat="1" ht="15" customHeight="1">
      <c r="A257" s="142" t="s">
        <v>59</v>
      </c>
      <c r="B257" s="143"/>
      <c r="C257" s="143"/>
      <c r="D257" s="143"/>
      <c r="E257" s="95">
        <f t="shared" si="28"/>
        <v>17433142</v>
      </c>
      <c r="F257" s="96">
        <f>SUM(F161+F164+F176+F194+F213+F215+F229+F249+F252+F254)</f>
        <v>17150142</v>
      </c>
      <c r="G257" s="93">
        <f>SUM(G254,G252,G249,G229,G215,G213,G176,G161,G193)</f>
        <v>283000</v>
      </c>
      <c r="H257" s="93">
        <f>SUM(H254,H252,H249,H229,H215,H213,H176,H161)</f>
        <v>205303</v>
      </c>
      <c r="I257" s="93" t="e">
        <f>SUM(I254,I252,I249,I229,I215,I213,I176,I161)</f>
        <v>#REF!</v>
      </c>
      <c r="J257" s="94" t="e">
        <f>SUM(E257+H257+I257)</f>
        <v>#REF!</v>
      </c>
      <c r="K257" s="95">
        <f t="shared" si="40"/>
        <v>15841309</v>
      </c>
      <c r="L257" s="96">
        <f>SUM(L161+L164+L176+L194+L213+L215+L229+L249+L252+L254+L256)</f>
        <v>15559579</v>
      </c>
      <c r="M257" s="94">
        <f>SUM(M254,M252,M249,M229,M215,M213,M176,M161,M193)</f>
        <v>281730</v>
      </c>
      <c r="N257" s="95">
        <f t="shared" si="41"/>
        <v>15545325</v>
      </c>
      <c r="O257" s="96">
        <f>SUM(O161+O164+O176+O194+O213+O215+O229+O249+O252+O254+O256)</f>
        <v>15264254</v>
      </c>
      <c r="P257" s="94">
        <f>SUM(P254,P252,P249,P229,P215,P213,P176,P161,P193)</f>
        <v>281071</v>
      </c>
      <c r="Q257" s="37">
        <f t="shared" si="36"/>
        <v>98.13156854651342</v>
      </c>
    </row>
    <row r="258" spans="1:17" ht="27.75" customHeight="1">
      <c r="A258" s="39">
        <v>803</v>
      </c>
      <c r="B258" s="43">
        <v>80309</v>
      </c>
      <c r="C258" s="43">
        <v>3210</v>
      </c>
      <c r="D258" s="122" t="s">
        <v>151</v>
      </c>
      <c r="E258" s="45">
        <f t="shared" si="28"/>
        <v>0</v>
      </c>
      <c r="F258" s="46">
        <v>0</v>
      </c>
      <c r="G258" s="56"/>
      <c r="H258" s="56"/>
      <c r="I258" s="56"/>
      <c r="J258" s="57"/>
      <c r="K258" s="45">
        <f t="shared" si="40"/>
        <v>5400</v>
      </c>
      <c r="L258" s="46">
        <v>5400</v>
      </c>
      <c r="M258" s="57"/>
      <c r="N258" s="45">
        <f t="shared" si="41"/>
        <v>0</v>
      </c>
      <c r="O258" s="46">
        <v>0</v>
      </c>
      <c r="P258" s="57"/>
      <c r="Q258" s="37">
        <f t="shared" si="36"/>
        <v>0</v>
      </c>
    </row>
    <row r="259" spans="1:17" ht="27" customHeight="1">
      <c r="A259" s="140" t="s">
        <v>152</v>
      </c>
      <c r="B259" s="141"/>
      <c r="C259" s="141"/>
      <c r="D259" s="153"/>
      <c r="E259" s="71"/>
      <c r="F259" s="72"/>
      <c r="G259" s="56"/>
      <c r="H259" s="56"/>
      <c r="I259" s="56"/>
      <c r="J259" s="57"/>
      <c r="K259" s="47">
        <f t="shared" si="40"/>
        <v>5400</v>
      </c>
      <c r="L259" s="76">
        <v>5400</v>
      </c>
      <c r="M259" s="57"/>
      <c r="N259" s="47">
        <f t="shared" si="41"/>
        <v>0</v>
      </c>
      <c r="O259" s="76">
        <v>0</v>
      </c>
      <c r="P259" s="57"/>
      <c r="Q259" s="37">
        <f t="shared" si="36"/>
        <v>0</v>
      </c>
    </row>
    <row r="260" spans="1:17" s="97" customFormat="1" ht="18.75" customHeight="1">
      <c r="A260" s="142" t="s">
        <v>153</v>
      </c>
      <c r="B260" s="143"/>
      <c r="C260" s="143"/>
      <c r="D260" s="143"/>
      <c r="E260" s="95"/>
      <c r="F260" s="96"/>
      <c r="G260" s="93"/>
      <c r="H260" s="93"/>
      <c r="I260" s="93"/>
      <c r="J260" s="94"/>
      <c r="K260" s="113">
        <f t="shared" si="40"/>
        <v>5400</v>
      </c>
      <c r="L260" s="114">
        <v>5400</v>
      </c>
      <c r="M260" s="94"/>
      <c r="N260" s="113">
        <f t="shared" si="41"/>
        <v>0</v>
      </c>
      <c r="O260" s="114">
        <v>0</v>
      </c>
      <c r="P260" s="94"/>
      <c r="Q260" s="37">
        <f t="shared" si="36"/>
        <v>0</v>
      </c>
    </row>
    <row r="261" spans="1:17" ht="12.75">
      <c r="A261" s="78">
        <v>851</v>
      </c>
      <c r="B261" s="78">
        <v>85121</v>
      </c>
      <c r="C261" s="23">
        <v>4270</v>
      </c>
      <c r="D261" s="118" t="s">
        <v>9</v>
      </c>
      <c r="E261" s="26">
        <f t="shared" si="28"/>
        <v>12000</v>
      </c>
      <c r="F261" s="27">
        <v>12000</v>
      </c>
      <c r="G261" s="24">
        <v>0</v>
      </c>
      <c r="H261" s="24">
        <v>0</v>
      </c>
      <c r="I261" s="24">
        <v>0</v>
      </c>
      <c r="J261" s="30">
        <f aca="true" t="shared" si="42" ref="J261:J270">SUM(E261+H261)</f>
        <v>12000</v>
      </c>
      <c r="K261" s="26">
        <f t="shared" si="40"/>
        <v>32000</v>
      </c>
      <c r="L261" s="27">
        <v>32000</v>
      </c>
      <c r="M261" s="30">
        <v>0</v>
      </c>
      <c r="N261" s="26">
        <f t="shared" si="41"/>
        <v>21780</v>
      </c>
      <c r="O261" s="27">
        <v>21780</v>
      </c>
      <c r="P261" s="30">
        <v>0</v>
      </c>
      <c r="Q261" s="37">
        <f t="shared" si="36"/>
        <v>68.0625</v>
      </c>
    </row>
    <row r="262" spans="1:17" ht="16.5" customHeight="1">
      <c r="A262" s="138" t="s">
        <v>128</v>
      </c>
      <c r="B262" s="139"/>
      <c r="C262" s="139"/>
      <c r="D262" s="139"/>
      <c r="E262" s="35">
        <f t="shared" si="28"/>
        <v>12000</v>
      </c>
      <c r="F262" s="36">
        <f>SUM(F261)</f>
        <v>12000</v>
      </c>
      <c r="G262" s="33">
        <f>SUM(G261)</f>
        <v>0</v>
      </c>
      <c r="H262" s="33">
        <f>SUM(H261)</f>
        <v>0</v>
      </c>
      <c r="I262" s="33">
        <f>SUM(I261)</f>
        <v>0</v>
      </c>
      <c r="J262" s="34">
        <f t="shared" si="42"/>
        <v>12000</v>
      </c>
      <c r="K262" s="35">
        <f t="shared" si="40"/>
        <v>32000</v>
      </c>
      <c r="L262" s="36">
        <f>SUM(L261)</f>
        <v>32000</v>
      </c>
      <c r="M262" s="34">
        <f>SUM(M261)</f>
        <v>0</v>
      </c>
      <c r="N262" s="35">
        <f t="shared" si="41"/>
        <v>21780</v>
      </c>
      <c r="O262" s="36">
        <f>SUM(O261)</f>
        <v>21780</v>
      </c>
      <c r="P262" s="34">
        <f>SUM(P261)</f>
        <v>0</v>
      </c>
      <c r="Q262" s="37">
        <f t="shared" si="36"/>
        <v>68.0625</v>
      </c>
    </row>
    <row r="263" spans="1:17" ht="12.75">
      <c r="A263" s="79"/>
      <c r="B263" s="78">
        <v>85153</v>
      </c>
      <c r="C263" s="23">
        <v>4300</v>
      </c>
      <c r="D263" s="118" t="s">
        <v>10</v>
      </c>
      <c r="E263" s="26">
        <f t="shared" si="28"/>
        <v>3000</v>
      </c>
      <c r="F263" s="27">
        <v>3000</v>
      </c>
      <c r="G263" s="53"/>
      <c r="H263" s="53"/>
      <c r="I263" s="53"/>
      <c r="J263" s="54"/>
      <c r="K263" s="26">
        <f t="shared" si="40"/>
        <v>3000</v>
      </c>
      <c r="L263" s="27">
        <v>3000</v>
      </c>
      <c r="M263" s="54"/>
      <c r="N263" s="26">
        <f t="shared" si="41"/>
        <v>3000</v>
      </c>
      <c r="O263" s="27">
        <v>3000</v>
      </c>
      <c r="P263" s="54"/>
      <c r="Q263" s="37">
        <f t="shared" si="36"/>
        <v>100</v>
      </c>
    </row>
    <row r="264" spans="1:17" ht="15" customHeight="1">
      <c r="A264" s="138" t="s">
        <v>129</v>
      </c>
      <c r="B264" s="139"/>
      <c r="C264" s="139"/>
      <c r="D264" s="139"/>
      <c r="E264" s="47">
        <f t="shared" si="28"/>
        <v>3000</v>
      </c>
      <c r="F264" s="76">
        <v>3000</v>
      </c>
      <c r="G264" s="75"/>
      <c r="H264" s="75"/>
      <c r="I264" s="75"/>
      <c r="J264" s="80"/>
      <c r="K264" s="47">
        <f t="shared" si="40"/>
        <v>3000</v>
      </c>
      <c r="L264" s="76">
        <v>3000</v>
      </c>
      <c r="M264" s="80"/>
      <c r="N264" s="47">
        <f t="shared" si="41"/>
        <v>3000</v>
      </c>
      <c r="O264" s="81">
        <v>3000</v>
      </c>
      <c r="P264" s="82"/>
      <c r="Q264" s="37">
        <f t="shared" si="36"/>
        <v>100</v>
      </c>
    </row>
    <row r="265" spans="1:17" ht="53.25" customHeight="1">
      <c r="A265" s="83"/>
      <c r="B265" s="29">
        <v>85154</v>
      </c>
      <c r="C265" s="29">
        <v>2820</v>
      </c>
      <c r="D265" s="119" t="s">
        <v>104</v>
      </c>
      <c r="E265" s="45">
        <f t="shared" si="28"/>
        <v>10000</v>
      </c>
      <c r="F265" s="46">
        <v>10000</v>
      </c>
      <c r="G265" s="75"/>
      <c r="H265" s="75"/>
      <c r="I265" s="75"/>
      <c r="J265" s="80"/>
      <c r="K265" s="47"/>
      <c r="L265" s="76"/>
      <c r="M265" s="80"/>
      <c r="N265" s="47"/>
      <c r="O265" s="76"/>
      <c r="P265" s="82"/>
      <c r="Q265" s="37" t="e">
        <f t="shared" si="36"/>
        <v>#DIV/0!</v>
      </c>
    </row>
    <row r="266" spans="1:17" ht="29.25" customHeight="1">
      <c r="A266" s="83"/>
      <c r="B266" s="29"/>
      <c r="C266" s="29">
        <v>3030</v>
      </c>
      <c r="D266" s="118" t="s">
        <v>25</v>
      </c>
      <c r="E266" s="45">
        <f t="shared" si="28"/>
        <v>32400</v>
      </c>
      <c r="F266" s="46">
        <v>32400</v>
      </c>
      <c r="G266" s="75"/>
      <c r="H266" s="75"/>
      <c r="I266" s="75"/>
      <c r="J266" s="80"/>
      <c r="K266" s="47"/>
      <c r="L266" s="76"/>
      <c r="M266" s="80"/>
      <c r="N266" s="47"/>
      <c r="O266" s="76"/>
      <c r="P266" s="82"/>
      <c r="Q266" s="37" t="e">
        <f t="shared" si="36"/>
        <v>#DIV/0!</v>
      </c>
    </row>
    <row r="267" spans="1:17" ht="12.75">
      <c r="A267" s="51"/>
      <c r="B267" s="29"/>
      <c r="C267" s="29">
        <v>4170</v>
      </c>
      <c r="D267" s="118" t="s">
        <v>95</v>
      </c>
      <c r="E267" s="26">
        <f t="shared" si="28"/>
        <v>8140</v>
      </c>
      <c r="F267" s="27">
        <v>8140</v>
      </c>
      <c r="G267" s="25"/>
      <c r="H267" s="24"/>
      <c r="I267" s="25"/>
      <c r="J267" s="30"/>
      <c r="K267" s="26">
        <f t="shared" si="40"/>
        <v>40540</v>
      </c>
      <c r="L267" s="27">
        <v>40540</v>
      </c>
      <c r="M267" s="28"/>
      <c r="N267" s="26">
        <f t="shared" si="41"/>
        <v>22020</v>
      </c>
      <c r="O267" s="27">
        <v>22020</v>
      </c>
      <c r="P267" s="28"/>
      <c r="Q267" s="37">
        <f t="shared" si="36"/>
        <v>54.31672422298964</v>
      </c>
    </row>
    <row r="268" spans="1:17" ht="12.75" customHeight="1">
      <c r="A268" s="51"/>
      <c r="B268" s="29"/>
      <c r="C268" s="29">
        <v>4210</v>
      </c>
      <c r="D268" s="120" t="s">
        <v>16</v>
      </c>
      <c r="E268" s="26">
        <f t="shared" si="28"/>
        <v>6000</v>
      </c>
      <c r="F268" s="27">
        <v>6000</v>
      </c>
      <c r="G268" s="25"/>
      <c r="H268" s="24">
        <v>0</v>
      </c>
      <c r="I268" s="25"/>
      <c r="J268" s="30">
        <f t="shared" si="42"/>
        <v>6000</v>
      </c>
      <c r="K268" s="26">
        <f t="shared" si="40"/>
        <v>6000</v>
      </c>
      <c r="L268" s="27">
        <v>6000</v>
      </c>
      <c r="M268" s="28"/>
      <c r="N268" s="26">
        <f t="shared" si="41"/>
        <v>814</v>
      </c>
      <c r="O268" s="27">
        <v>814</v>
      </c>
      <c r="P268" s="28"/>
      <c r="Q268" s="37">
        <f t="shared" si="36"/>
        <v>13.566666666666666</v>
      </c>
    </row>
    <row r="269" spans="1:17" ht="12.75">
      <c r="A269" s="51"/>
      <c r="B269" s="23"/>
      <c r="C269" s="23">
        <v>4260</v>
      </c>
      <c r="D269" s="118" t="s">
        <v>8</v>
      </c>
      <c r="E269" s="26">
        <f t="shared" si="28"/>
        <v>4000</v>
      </c>
      <c r="F269" s="27">
        <v>4000</v>
      </c>
      <c r="G269" s="25"/>
      <c r="H269" s="24">
        <v>0</v>
      </c>
      <c r="I269" s="25"/>
      <c r="J269" s="30">
        <f t="shared" si="42"/>
        <v>4000</v>
      </c>
      <c r="K269" s="26">
        <f t="shared" si="40"/>
        <v>4000</v>
      </c>
      <c r="L269" s="27">
        <v>4000</v>
      </c>
      <c r="M269" s="28"/>
      <c r="N269" s="26">
        <f t="shared" si="41"/>
        <v>3232</v>
      </c>
      <c r="O269" s="27">
        <v>3232</v>
      </c>
      <c r="P269" s="28"/>
      <c r="Q269" s="37">
        <f t="shared" si="36"/>
        <v>80.80000000000001</v>
      </c>
    </row>
    <row r="270" spans="1:17" ht="12.75">
      <c r="A270" s="51"/>
      <c r="B270" s="23"/>
      <c r="C270" s="23">
        <v>4300</v>
      </c>
      <c r="D270" s="118" t="s">
        <v>10</v>
      </c>
      <c r="E270" s="26">
        <f t="shared" si="28"/>
        <v>69460</v>
      </c>
      <c r="F270" s="27">
        <v>69460</v>
      </c>
      <c r="G270" s="25"/>
      <c r="H270" s="24">
        <v>0</v>
      </c>
      <c r="I270" s="25"/>
      <c r="J270" s="30">
        <f t="shared" si="42"/>
        <v>69460</v>
      </c>
      <c r="K270" s="26">
        <f t="shared" si="40"/>
        <v>89460</v>
      </c>
      <c r="L270" s="27">
        <v>89460</v>
      </c>
      <c r="M270" s="28"/>
      <c r="N270" s="26">
        <f t="shared" si="41"/>
        <v>47027</v>
      </c>
      <c r="O270" s="27">
        <v>47027</v>
      </c>
      <c r="P270" s="28"/>
      <c r="Q270" s="37">
        <f t="shared" si="36"/>
        <v>52.5676279901632</v>
      </c>
    </row>
    <row r="271" spans="1:17" ht="27.75" customHeight="1">
      <c r="A271" s="138" t="s">
        <v>50</v>
      </c>
      <c r="B271" s="139"/>
      <c r="C271" s="139"/>
      <c r="D271" s="139"/>
      <c r="E271" s="35">
        <f t="shared" si="28"/>
        <v>130000</v>
      </c>
      <c r="F271" s="36">
        <f>SUM(F265:F270)</f>
        <v>130000</v>
      </c>
      <c r="G271" s="33">
        <f>SUM(G267:G270)</f>
        <v>0</v>
      </c>
      <c r="H271" s="33">
        <f>SUM(H267:H270)</f>
        <v>0</v>
      </c>
      <c r="I271" s="69"/>
      <c r="J271" s="34">
        <f>SUM(J267:J270)</f>
        <v>79460</v>
      </c>
      <c r="K271" s="35">
        <f t="shared" si="40"/>
        <v>140000</v>
      </c>
      <c r="L271" s="36">
        <f>SUM(L267:L270)</f>
        <v>140000</v>
      </c>
      <c r="M271" s="34">
        <f>SUM(M267:M270)</f>
        <v>0</v>
      </c>
      <c r="N271" s="35">
        <f t="shared" si="41"/>
        <v>73093</v>
      </c>
      <c r="O271" s="36">
        <f>SUM(O267:O270)</f>
        <v>73093</v>
      </c>
      <c r="P271" s="34">
        <f>SUM(P267:P270)</f>
        <v>0</v>
      </c>
      <c r="Q271" s="37">
        <f t="shared" si="36"/>
        <v>52.20928571428571</v>
      </c>
    </row>
    <row r="272" spans="1:17" ht="25.5" customHeight="1">
      <c r="A272" s="51"/>
      <c r="B272" s="39">
        <v>85195</v>
      </c>
      <c r="C272" s="39">
        <v>4210</v>
      </c>
      <c r="D272" s="118" t="s">
        <v>16</v>
      </c>
      <c r="E272" s="26">
        <f t="shared" si="28"/>
        <v>0</v>
      </c>
      <c r="F272" s="27">
        <v>0</v>
      </c>
      <c r="G272" s="25"/>
      <c r="H272" s="24">
        <v>0</v>
      </c>
      <c r="I272" s="25"/>
      <c r="J272" s="30">
        <f>SUM(E272+H272)</f>
        <v>0</v>
      </c>
      <c r="K272" s="26">
        <f t="shared" si="40"/>
        <v>160</v>
      </c>
      <c r="L272" s="27">
        <v>160</v>
      </c>
      <c r="M272" s="28"/>
      <c r="N272" s="26">
        <f t="shared" si="41"/>
        <v>81</v>
      </c>
      <c r="O272" s="27">
        <v>81</v>
      </c>
      <c r="P272" s="28"/>
      <c r="Q272" s="37">
        <f t="shared" si="36"/>
        <v>50.625</v>
      </c>
    </row>
    <row r="273" spans="1:17" ht="12" customHeight="1">
      <c r="A273" s="51"/>
      <c r="B273" s="23"/>
      <c r="C273" s="78">
        <v>4300</v>
      </c>
      <c r="D273" s="118" t="s">
        <v>10</v>
      </c>
      <c r="E273" s="26">
        <f>SUM(F273:G273)</f>
        <v>5000</v>
      </c>
      <c r="F273" s="27">
        <v>5000</v>
      </c>
      <c r="G273" s="25"/>
      <c r="H273" s="24">
        <v>0</v>
      </c>
      <c r="I273" s="25"/>
      <c r="J273" s="30">
        <f>SUM(E273+H273)</f>
        <v>5000</v>
      </c>
      <c r="K273" s="26">
        <f>SUM(L273:M273)</f>
        <v>25000</v>
      </c>
      <c r="L273" s="27">
        <v>25000</v>
      </c>
      <c r="M273" s="28"/>
      <c r="N273" s="26">
        <f>SUM(O273:P273)</f>
        <v>0</v>
      </c>
      <c r="O273" s="27">
        <v>0</v>
      </c>
      <c r="P273" s="28"/>
      <c r="Q273" s="37">
        <f t="shared" si="36"/>
        <v>0</v>
      </c>
    </row>
    <row r="274" spans="1:17" s="85" customFormat="1" ht="17.25" customHeight="1">
      <c r="A274" s="152" t="s">
        <v>0</v>
      </c>
      <c r="B274" s="139"/>
      <c r="C274" s="139"/>
      <c r="D274" s="139"/>
      <c r="E274" s="47">
        <f t="shared" si="28"/>
        <v>5000</v>
      </c>
      <c r="F274" s="76">
        <f>SUM(F272:F273)</f>
        <v>5000</v>
      </c>
      <c r="G274" s="84"/>
      <c r="H274" s="75">
        <f>SUM(H272)</f>
        <v>0</v>
      </c>
      <c r="I274" s="84"/>
      <c r="J274" s="80">
        <f>SUM(J272)</f>
        <v>0</v>
      </c>
      <c r="K274" s="47">
        <f t="shared" si="40"/>
        <v>25160</v>
      </c>
      <c r="L274" s="76">
        <f>SUM(L272:L273)</f>
        <v>25160</v>
      </c>
      <c r="M274" s="77"/>
      <c r="N274" s="47">
        <f t="shared" si="41"/>
        <v>81</v>
      </c>
      <c r="O274" s="76">
        <f>SUM(O272+O273)</f>
        <v>81</v>
      </c>
      <c r="P274" s="77"/>
      <c r="Q274" s="37">
        <f t="shared" si="36"/>
        <v>0.321939586645469</v>
      </c>
    </row>
    <row r="275" spans="1:17" s="97" customFormat="1" ht="17.25" customHeight="1">
      <c r="A275" s="142" t="s">
        <v>60</v>
      </c>
      <c r="B275" s="143"/>
      <c r="C275" s="143"/>
      <c r="D275" s="143"/>
      <c r="E275" s="95">
        <f>SUM(F275:G275)</f>
        <v>150000</v>
      </c>
      <c r="F275" s="96">
        <f>SUM(F262+F264+F271+F274)</f>
        <v>150000</v>
      </c>
      <c r="G275" s="93">
        <f>SUM(G262+G271+G274)</f>
        <v>0</v>
      </c>
      <c r="H275" s="93">
        <f>SUM(H262+H271+H274)</f>
        <v>0</v>
      </c>
      <c r="I275" s="93">
        <f>SUM(I262+I271+I274)</f>
        <v>0</v>
      </c>
      <c r="J275" s="94">
        <f>SUM(E275+H275+I275)</f>
        <v>150000</v>
      </c>
      <c r="K275" s="95">
        <f t="shared" si="40"/>
        <v>200160</v>
      </c>
      <c r="L275" s="96">
        <f>SUM(L262+L264+L271+L274)</f>
        <v>200160</v>
      </c>
      <c r="M275" s="94">
        <f>SUM(M262+M271+M274)</f>
        <v>0</v>
      </c>
      <c r="N275" s="95">
        <f t="shared" si="41"/>
        <v>97954</v>
      </c>
      <c r="O275" s="96">
        <f>SUM(O262+O264+O271+O274)</f>
        <v>97954</v>
      </c>
      <c r="P275" s="94">
        <f>SUM(P262+P271+P274)</f>
        <v>0</v>
      </c>
      <c r="Q275" s="37">
        <f t="shared" si="36"/>
        <v>48.93784972022382</v>
      </c>
    </row>
    <row r="276" spans="1:17" ht="15.75" customHeight="1">
      <c r="A276" s="79">
        <v>852</v>
      </c>
      <c r="B276" s="86">
        <v>85212</v>
      </c>
      <c r="C276" s="78">
        <v>3110</v>
      </c>
      <c r="D276" s="119" t="s">
        <v>61</v>
      </c>
      <c r="E276" s="26">
        <f t="shared" si="28"/>
        <v>1204700</v>
      </c>
      <c r="F276" s="27">
        <v>1204700</v>
      </c>
      <c r="G276" s="24"/>
      <c r="H276" s="24">
        <v>0</v>
      </c>
      <c r="I276" s="24"/>
      <c r="J276" s="30">
        <f>SUM(E276+H276)</f>
        <v>1204700</v>
      </c>
      <c r="K276" s="26">
        <f t="shared" si="40"/>
        <v>1103505</v>
      </c>
      <c r="L276" s="27">
        <v>1103505</v>
      </c>
      <c r="M276" s="30"/>
      <c r="N276" s="26">
        <f t="shared" si="41"/>
        <v>1103476</v>
      </c>
      <c r="O276" s="27">
        <v>1103476</v>
      </c>
      <c r="P276" s="30"/>
      <c r="Q276" s="37">
        <f aca="true" t="shared" si="43" ref="Q276:Q339">SUM(N276/K276)*100</f>
        <v>99.9973720100951</v>
      </c>
    </row>
    <row r="277" spans="1:17" ht="25.5">
      <c r="A277" s="79"/>
      <c r="B277" s="87"/>
      <c r="C277" s="29">
        <v>4010</v>
      </c>
      <c r="D277" s="119" t="s">
        <v>21</v>
      </c>
      <c r="E277" s="26">
        <f t="shared" si="28"/>
        <v>41500</v>
      </c>
      <c r="F277" s="27">
        <v>41500</v>
      </c>
      <c r="G277" s="24"/>
      <c r="H277" s="24">
        <v>0</v>
      </c>
      <c r="I277" s="24"/>
      <c r="J277" s="30">
        <f aca="true" t="shared" si="44" ref="J277:J283">SUM(E277+H277)</f>
        <v>41500</v>
      </c>
      <c r="K277" s="26">
        <f t="shared" si="40"/>
        <v>40447</v>
      </c>
      <c r="L277" s="27">
        <v>40447</v>
      </c>
      <c r="M277" s="30"/>
      <c r="N277" s="26">
        <f t="shared" si="41"/>
        <v>40378</v>
      </c>
      <c r="O277" s="27">
        <v>40378</v>
      </c>
      <c r="P277" s="30"/>
      <c r="Q277" s="37">
        <f t="shared" si="43"/>
        <v>99.82940638366257</v>
      </c>
    </row>
    <row r="278" spans="1:17" ht="25.5">
      <c r="A278" s="79"/>
      <c r="B278" s="87"/>
      <c r="C278" s="29">
        <v>4040</v>
      </c>
      <c r="D278" s="119" t="s">
        <v>22</v>
      </c>
      <c r="E278" s="26">
        <f t="shared" si="28"/>
        <v>2950</v>
      </c>
      <c r="F278" s="27">
        <v>2950</v>
      </c>
      <c r="G278" s="24"/>
      <c r="H278" s="24">
        <v>0</v>
      </c>
      <c r="I278" s="24"/>
      <c r="J278" s="30">
        <f t="shared" si="44"/>
        <v>2950</v>
      </c>
      <c r="K278" s="26">
        <f t="shared" si="40"/>
        <v>2950</v>
      </c>
      <c r="L278" s="27">
        <v>2950</v>
      </c>
      <c r="M278" s="30"/>
      <c r="N278" s="26">
        <f t="shared" si="41"/>
        <v>2913</v>
      </c>
      <c r="O278" s="27">
        <v>2913</v>
      </c>
      <c r="P278" s="30"/>
      <c r="Q278" s="37">
        <f t="shared" si="43"/>
        <v>98.7457627118644</v>
      </c>
    </row>
    <row r="279" spans="1:17" ht="25.5">
      <c r="A279" s="79"/>
      <c r="B279" s="87"/>
      <c r="C279" s="29">
        <v>4110</v>
      </c>
      <c r="D279" s="119" t="s">
        <v>23</v>
      </c>
      <c r="E279" s="26">
        <f t="shared" si="28"/>
        <v>8500</v>
      </c>
      <c r="F279" s="27">
        <v>8500</v>
      </c>
      <c r="G279" s="24"/>
      <c r="H279" s="24">
        <v>0</v>
      </c>
      <c r="I279" s="24"/>
      <c r="J279" s="30">
        <f t="shared" si="44"/>
        <v>8500</v>
      </c>
      <c r="K279" s="26">
        <f t="shared" si="40"/>
        <v>7944</v>
      </c>
      <c r="L279" s="27">
        <v>7944</v>
      </c>
      <c r="M279" s="30"/>
      <c r="N279" s="26">
        <f t="shared" si="41"/>
        <v>7786</v>
      </c>
      <c r="O279" s="27">
        <v>7786</v>
      </c>
      <c r="P279" s="30"/>
      <c r="Q279" s="37">
        <f t="shared" si="43"/>
        <v>98.0110775427996</v>
      </c>
    </row>
    <row r="280" spans="1:17" ht="12.75">
      <c r="A280" s="79"/>
      <c r="B280" s="87"/>
      <c r="C280" s="29">
        <v>4120</v>
      </c>
      <c r="D280" s="119" t="s">
        <v>24</v>
      </c>
      <c r="E280" s="26">
        <f t="shared" si="28"/>
        <v>1120</v>
      </c>
      <c r="F280" s="27">
        <v>1120</v>
      </c>
      <c r="G280" s="24"/>
      <c r="H280" s="24">
        <v>0</v>
      </c>
      <c r="I280" s="24"/>
      <c r="J280" s="30">
        <f t="shared" si="44"/>
        <v>1120</v>
      </c>
      <c r="K280" s="26">
        <f t="shared" si="40"/>
        <v>1093</v>
      </c>
      <c r="L280" s="27">
        <v>1093</v>
      </c>
      <c r="M280" s="30"/>
      <c r="N280" s="26">
        <f t="shared" si="41"/>
        <v>1054</v>
      </c>
      <c r="O280" s="27">
        <v>1054</v>
      </c>
      <c r="P280" s="30"/>
      <c r="Q280" s="37">
        <f t="shared" si="43"/>
        <v>96.43183897529735</v>
      </c>
    </row>
    <row r="281" spans="1:17" ht="12.75">
      <c r="A281" s="79"/>
      <c r="B281" s="87"/>
      <c r="C281" s="29">
        <v>4170</v>
      </c>
      <c r="D281" s="119" t="s">
        <v>95</v>
      </c>
      <c r="E281" s="26">
        <f t="shared" si="28"/>
        <v>1100</v>
      </c>
      <c r="F281" s="27">
        <v>1100</v>
      </c>
      <c r="G281" s="24"/>
      <c r="H281" s="24">
        <v>0</v>
      </c>
      <c r="I281" s="24"/>
      <c r="J281" s="30">
        <f t="shared" si="44"/>
        <v>1100</v>
      </c>
      <c r="K281" s="26">
        <f t="shared" si="40"/>
        <v>1000</v>
      </c>
      <c r="L281" s="27">
        <v>1000</v>
      </c>
      <c r="M281" s="30"/>
      <c r="N281" s="26">
        <f t="shared" si="41"/>
        <v>1000</v>
      </c>
      <c r="O281" s="27">
        <v>1000</v>
      </c>
      <c r="P281" s="30"/>
      <c r="Q281" s="37">
        <f t="shared" si="43"/>
        <v>100</v>
      </c>
    </row>
    <row r="282" spans="1:17" ht="12.75" customHeight="1">
      <c r="A282" s="79"/>
      <c r="B282" s="87"/>
      <c r="C282" s="29">
        <v>4210</v>
      </c>
      <c r="D282" s="123" t="s">
        <v>16</v>
      </c>
      <c r="E282" s="26">
        <f t="shared" si="28"/>
        <v>3500</v>
      </c>
      <c r="F282" s="27">
        <v>3500</v>
      </c>
      <c r="G282" s="24"/>
      <c r="H282" s="24">
        <v>0</v>
      </c>
      <c r="I282" s="24"/>
      <c r="J282" s="30">
        <f t="shared" si="44"/>
        <v>3500</v>
      </c>
      <c r="K282" s="26">
        <f t="shared" si="40"/>
        <v>3500</v>
      </c>
      <c r="L282" s="27">
        <v>3500</v>
      </c>
      <c r="M282" s="30"/>
      <c r="N282" s="26">
        <f t="shared" si="41"/>
        <v>3500</v>
      </c>
      <c r="O282" s="27">
        <v>3500</v>
      </c>
      <c r="P282" s="30"/>
      <c r="Q282" s="37">
        <f t="shared" si="43"/>
        <v>100</v>
      </c>
    </row>
    <row r="283" spans="1:17" ht="12.75">
      <c r="A283" s="79"/>
      <c r="B283" s="87"/>
      <c r="C283" s="29">
        <v>4300</v>
      </c>
      <c r="D283" s="119" t="s">
        <v>10</v>
      </c>
      <c r="E283" s="26">
        <f t="shared" si="28"/>
        <v>20000</v>
      </c>
      <c r="F283" s="27">
        <v>20000</v>
      </c>
      <c r="G283" s="24"/>
      <c r="H283" s="24">
        <v>0</v>
      </c>
      <c r="I283" s="24"/>
      <c r="J283" s="30">
        <f t="shared" si="44"/>
        <v>20000</v>
      </c>
      <c r="K283" s="26">
        <f t="shared" si="40"/>
        <v>26856</v>
      </c>
      <c r="L283" s="27">
        <v>26856</v>
      </c>
      <c r="M283" s="30"/>
      <c r="N283" s="26">
        <f t="shared" si="41"/>
        <v>25704</v>
      </c>
      <c r="O283" s="27">
        <v>25704</v>
      </c>
      <c r="P283" s="30"/>
      <c r="Q283" s="37">
        <f t="shared" si="43"/>
        <v>95.71045576407506</v>
      </c>
    </row>
    <row r="284" spans="1:17" ht="42.75" customHeight="1">
      <c r="A284" s="140" t="s">
        <v>130</v>
      </c>
      <c r="B284" s="139"/>
      <c r="C284" s="139"/>
      <c r="D284" s="139"/>
      <c r="E284" s="35">
        <f>SUM(E276:E283)</f>
        <v>1283370</v>
      </c>
      <c r="F284" s="36">
        <f>SUM(F276:F283)</f>
        <v>1283370</v>
      </c>
      <c r="G284" s="33">
        <f>SUM(G276:G283)</f>
        <v>0</v>
      </c>
      <c r="H284" s="33">
        <f>SUM(H276:H283)</f>
        <v>0</v>
      </c>
      <c r="I284" s="40"/>
      <c r="J284" s="34">
        <f aca="true" t="shared" si="45" ref="J284:P284">SUM(J276:J283)</f>
        <v>1283370</v>
      </c>
      <c r="K284" s="35">
        <f t="shared" si="45"/>
        <v>1187295</v>
      </c>
      <c r="L284" s="36">
        <f>SUM(L276:L283)</f>
        <v>1187295</v>
      </c>
      <c r="M284" s="34">
        <f t="shared" si="45"/>
        <v>0</v>
      </c>
      <c r="N284" s="35">
        <f t="shared" si="45"/>
        <v>1185811</v>
      </c>
      <c r="O284" s="36">
        <f t="shared" si="45"/>
        <v>1185811</v>
      </c>
      <c r="P284" s="34">
        <f t="shared" si="45"/>
        <v>0</v>
      </c>
      <c r="Q284" s="37">
        <f t="shared" si="43"/>
        <v>99.87501000172662</v>
      </c>
    </row>
    <row r="285" spans="1:17" ht="26.25" customHeight="1">
      <c r="A285" s="51"/>
      <c r="B285" s="39">
        <v>85213</v>
      </c>
      <c r="C285" s="64">
        <v>4130</v>
      </c>
      <c r="D285" s="123" t="s">
        <v>96</v>
      </c>
      <c r="E285" s="26">
        <f aca="true" t="shared" si="46" ref="E285:E343">SUM(F285:G285)</f>
        <v>10000</v>
      </c>
      <c r="F285" s="27">
        <v>10000</v>
      </c>
      <c r="G285" s="52"/>
      <c r="H285" s="24">
        <v>0</v>
      </c>
      <c r="I285" s="52"/>
      <c r="J285" s="30">
        <f>SUM(E285+H285)</f>
        <v>10000</v>
      </c>
      <c r="K285" s="26">
        <f>SUM(L285:M285)</f>
        <v>10050</v>
      </c>
      <c r="L285" s="27">
        <v>10050</v>
      </c>
      <c r="M285" s="55"/>
      <c r="N285" s="26">
        <f>SUM(O285:P285)</f>
        <v>9843</v>
      </c>
      <c r="O285" s="27">
        <v>9843</v>
      </c>
      <c r="P285" s="55"/>
      <c r="Q285" s="37">
        <f t="shared" si="43"/>
        <v>97.94029850746269</v>
      </c>
    </row>
    <row r="286" spans="1:17" ht="53.25" customHeight="1">
      <c r="A286" s="140" t="s">
        <v>159</v>
      </c>
      <c r="B286" s="139"/>
      <c r="C286" s="139"/>
      <c r="D286" s="139"/>
      <c r="E286" s="35">
        <f>SUM(F286+G286)</f>
        <v>10000</v>
      </c>
      <c r="F286" s="36">
        <f>SUM(F285)</f>
        <v>10000</v>
      </c>
      <c r="G286" s="33">
        <f>SUM(G285)</f>
        <v>0</v>
      </c>
      <c r="H286" s="33">
        <v>8500</v>
      </c>
      <c r="I286" s="40"/>
      <c r="J286" s="34">
        <f>SUM(J285)</f>
        <v>10000</v>
      </c>
      <c r="K286" s="35">
        <f>SUM(L286+M286)</f>
        <v>10050</v>
      </c>
      <c r="L286" s="36">
        <f>SUM(L285)</f>
        <v>10050</v>
      </c>
      <c r="M286" s="34">
        <f>SUM(M285)</f>
        <v>0</v>
      </c>
      <c r="N286" s="35">
        <f>SUM(O286+P286)</f>
        <v>9843</v>
      </c>
      <c r="O286" s="36">
        <f>SUM(O285)</f>
        <v>9843</v>
      </c>
      <c r="P286" s="34">
        <f>SUM(P285)</f>
        <v>0</v>
      </c>
      <c r="Q286" s="37">
        <f t="shared" si="43"/>
        <v>97.94029850746269</v>
      </c>
    </row>
    <row r="287" spans="1:17" ht="13.5" customHeight="1">
      <c r="A287" s="51"/>
      <c r="B287" s="29">
        <v>85214</v>
      </c>
      <c r="C287" s="88">
        <v>3110</v>
      </c>
      <c r="D287" s="120" t="s">
        <v>61</v>
      </c>
      <c r="E287" s="26">
        <f t="shared" si="46"/>
        <v>449000</v>
      </c>
      <c r="F287" s="27">
        <v>449000</v>
      </c>
      <c r="G287" s="25"/>
      <c r="H287" s="24">
        <v>0</v>
      </c>
      <c r="I287" s="25"/>
      <c r="J287" s="30">
        <f>SUM(E287+H287)</f>
        <v>449000</v>
      </c>
      <c r="K287" s="26">
        <f aca="true" t="shared" si="47" ref="K287:K332">SUM(L287:M287)</f>
        <v>430650</v>
      </c>
      <c r="L287" s="27">
        <v>430650</v>
      </c>
      <c r="M287" s="28"/>
      <c r="N287" s="26">
        <f aca="true" t="shared" si="48" ref="N287:N333">SUM(O287:P287)</f>
        <v>429743</v>
      </c>
      <c r="O287" s="27">
        <v>429743</v>
      </c>
      <c r="P287" s="28"/>
      <c r="Q287" s="37">
        <f t="shared" si="43"/>
        <v>99.78938813421571</v>
      </c>
    </row>
    <row r="288" spans="1:17" ht="48.75" customHeight="1">
      <c r="A288" s="51"/>
      <c r="B288" s="23"/>
      <c r="C288" s="64">
        <v>4330</v>
      </c>
      <c r="D288" s="119" t="s">
        <v>160</v>
      </c>
      <c r="E288" s="26">
        <f t="shared" si="46"/>
        <v>51000</v>
      </c>
      <c r="F288" s="27">
        <v>51000</v>
      </c>
      <c r="G288" s="25"/>
      <c r="H288" s="24">
        <v>0</v>
      </c>
      <c r="I288" s="25"/>
      <c r="J288" s="30">
        <v>53000</v>
      </c>
      <c r="K288" s="26">
        <f t="shared" si="47"/>
        <v>17565</v>
      </c>
      <c r="L288" s="27">
        <v>17565</v>
      </c>
      <c r="M288" s="28"/>
      <c r="N288" s="26">
        <f t="shared" si="48"/>
        <v>17539</v>
      </c>
      <c r="O288" s="27">
        <v>17539</v>
      </c>
      <c r="P288" s="28"/>
      <c r="Q288" s="37">
        <f t="shared" si="43"/>
        <v>99.85197836606888</v>
      </c>
    </row>
    <row r="289" spans="1:17" ht="42.75" customHeight="1">
      <c r="A289" s="140" t="s">
        <v>120</v>
      </c>
      <c r="B289" s="139"/>
      <c r="C289" s="139"/>
      <c r="D289" s="139"/>
      <c r="E289" s="35">
        <f t="shared" si="46"/>
        <v>500000</v>
      </c>
      <c r="F289" s="36">
        <f>SUM(F287:F288)</f>
        <v>500000</v>
      </c>
      <c r="G289" s="33">
        <f>SUM(G287:G288)</f>
        <v>0</v>
      </c>
      <c r="H289" s="33">
        <f>SUM(H287:H288)</f>
        <v>0</v>
      </c>
      <c r="I289" s="40"/>
      <c r="J289" s="34">
        <f>SUM(J287:J288)</f>
        <v>502000</v>
      </c>
      <c r="K289" s="35">
        <f t="shared" si="47"/>
        <v>448215</v>
      </c>
      <c r="L289" s="36">
        <f>SUM(L287:L288)</f>
        <v>448215</v>
      </c>
      <c r="M289" s="34">
        <f>SUM(M287:M288)</f>
        <v>0</v>
      </c>
      <c r="N289" s="35">
        <f t="shared" si="48"/>
        <v>447282</v>
      </c>
      <c r="O289" s="36">
        <f>SUM(O287:O288)</f>
        <v>447282</v>
      </c>
      <c r="P289" s="34">
        <f>SUM(P287:P288)</f>
        <v>0</v>
      </c>
      <c r="Q289" s="37">
        <f t="shared" si="43"/>
        <v>99.79184096917774</v>
      </c>
    </row>
    <row r="290" spans="1:17" ht="16.5" customHeight="1">
      <c r="A290" s="51"/>
      <c r="B290" s="74">
        <v>85215</v>
      </c>
      <c r="C290" s="23">
        <v>3110</v>
      </c>
      <c r="D290" s="118" t="s">
        <v>61</v>
      </c>
      <c r="E290" s="26">
        <f t="shared" si="46"/>
        <v>5000</v>
      </c>
      <c r="F290" s="27">
        <v>5000</v>
      </c>
      <c r="G290" s="25"/>
      <c r="H290" s="24">
        <v>0</v>
      </c>
      <c r="I290" s="25"/>
      <c r="J290" s="30">
        <f>SUM(E290+H290)</f>
        <v>5000</v>
      </c>
      <c r="K290" s="26">
        <f t="shared" si="47"/>
        <v>6000</v>
      </c>
      <c r="L290" s="27">
        <v>6000</v>
      </c>
      <c r="M290" s="28"/>
      <c r="N290" s="26">
        <f t="shared" si="48"/>
        <v>5989</v>
      </c>
      <c r="O290" s="27">
        <v>5989</v>
      </c>
      <c r="P290" s="28"/>
      <c r="Q290" s="37">
        <f t="shared" si="43"/>
        <v>99.81666666666666</v>
      </c>
    </row>
    <row r="291" spans="1:17" ht="17.25" customHeight="1">
      <c r="A291" s="138" t="s">
        <v>84</v>
      </c>
      <c r="B291" s="139"/>
      <c r="C291" s="139"/>
      <c r="D291" s="139"/>
      <c r="E291" s="35">
        <f t="shared" si="46"/>
        <v>5000</v>
      </c>
      <c r="F291" s="36">
        <f>SUM(F290)</f>
        <v>5000</v>
      </c>
      <c r="G291" s="33">
        <f>SUM(G290)</f>
        <v>0</v>
      </c>
      <c r="H291" s="33">
        <f>SUM(H290)</f>
        <v>0</v>
      </c>
      <c r="I291" s="40"/>
      <c r="J291" s="34">
        <f>SUM(J290)</f>
        <v>5000</v>
      </c>
      <c r="K291" s="35">
        <f t="shared" si="47"/>
        <v>6000</v>
      </c>
      <c r="L291" s="36">
        <f>SUM(L290)</f>
        <v>6000</v>
      </c>
      <c r="M291" s="34">
        <f>SUM(M290)</f>
        <v>0</v>
      </c>
      <c r="N291" s="35">
        <f t="shared" si="48"/>
        <v>5989</v>
      </c>
      <c r="O291" s="36">
        <f>SUM(O290)</f>
        <v>5989</v>
      </c>
      <c r="P291" s="34">
        <f>SUM(P290)</f>
        <v>0</v>
      </c>
      <c r="Q291" s="37">
        <f t="shared" si="43"/>
        <v>99.81666666666666</v>
      </c>
    </row>
    <row r="292" spans="1:17" ht="25.5">
      <c r="A292" s="51"/>
      <c r="B292" s="29">
        <v>85219</v>
      </c>
      <c r="C292" s="29">
        <v>4010</v>
      </c>
      <c r="D292" s="118" t="s">
        <v>21</v>
      </c>
      <c r="E292" s="26">
        <f t="shared" si="46"/>
        <v>359200</v>
      </c>
      <c r="F292" s="27">
        <v>359200</v>
      </c>
      <c r="G292" s="25"/>
      <c r="H292" s="24">
        <v>0</v>
      </c>
      <c r="I292" s="25"/>
      <c r="J292" s="30">
        <f>SUM(E292+H292)</f>
        <v>359200</v>
      </c>
      <c r="K292" s="26">
        <f t="shared" si="47"/>
        <v>368017</v>
      </c>
      <c r="L292" s="27">
        <v>368017</v>
      </c>
      <c r="M292" s="28"/>
      <c r="N292" s="26">
        <f t="shared" si="48"/>
        <v>367123</v>
      </c>
      <c r="O292" s="27">
        <v>367123</v>
      </c>
      <c r="P292" s="28"/>
      <c r="Q292" s="37">
        <f t="shared" si="43"/>
        <v>99.75707643940362</v>
      </c>
    </row>
    <row r="293" spans="1:17" ht="25.5">
      <c r="A293" s="51"/>
      <c r="B293" s="29"/>
      <c r="C293" s="29">
        <v>4040</v>
      </c>
      <c r="D293" s="118" t="s">
        <v>22</v>
      </c>
      <c r="E293" s="26">
        <f t="shared" si="46"/>
        <v>23000</v>
      </c>
      <c r="F293" s="27">
        <v>23000</v>
      </c>
      <c r="G293" s="25"/>
      <c r="H293" s="24">
        <v>0</v>
      </c>
      <c r="I293" s="25"/>
      <c r="J293" s="30">
        <f aca="true" t="shared" si="49" ref="J293:J305">SUM(E293+H293)</f>
        <v>23000</v>
      </c>
      <c r="K293" s="26">
        <f t="shared" si="47"/>
        <v>20177</v>
      </c>
      <c r="L293" s="27">
        <v>20177</v>
      </c>
      <c r="M293" s="28"/>
      <c r="N293" s="26">
        <f t="shared" si="48"/>
        <v>20175</v>
      </c>
      <c r="O293" s="27">
        <v>20175</v>
      </c>
      <c r="P293" s="28"/>
      <c r="Q293" s="37">
        <f t="shared" si="43"/>
        <v>99.99008772364574</v>
      </c>
    </row>
    <row r="294" spans="1:17" ht="25.5">
      <c r="A294" s="51"/>
      <c r="B294" s="29"/>
      <c r="C294" s="29">
        <v>4110</v>
      </c>
      <c r="D294" s="118" t="s">
        <v>23</v>
      </c>
      <c r="E294" s="26">
        <f t="shared" si="46"/>
        <v>70650</v>
      </c>
      <c r="F294" s="27">
        <v>70650</v>
      </c>
      <c r="G294" s="25"/>
      <c r="H294" s="24">
        <v>0</v>
      </c>
      <c r="I294" s="25"/>
      <c r="J294" s="30">
        <f t="shared" si="49"/>
        <v>70650</v>
      </c>
      <c r="K294" s="26">
        <f t="shared" si="47"/>
        <v>64400</v>
      </c>
      <c r="L294" s="27">
        <v>64400</v>
      </c>
      <c r="M294" s="28"/>
      <c r="N294" s="26">
        <f t="shared" si="48"/>
        <v>63450</v>
      </c>
      <c r="O294" s="27">
        <v>63450</v>
      </c>
      <c r="P294" s="28"/>
      <c r="Q294" s="37">
        <f t="shared" si="43"/>
        <v>98.5248447204969</v>
      </c>
    </row>
    <row r="295" spans="1:17" ht="12.75">
      <c r="A295" s="51"/>
      <c r="B295" s="29"/>
      <c r="C295" s="29">
        <v>4120</v>
      </c>
      <c r="D295" s="118" t="s">
        <v>24</v>
      </c>
      <c r="E295" s="26">
        <f t="shared" si="46"/>
        <v>9650</v>
      </c>
      <c r="F295" s="27">
        <v>9650</v>
      </c>
      <c r="G295" s="25"/>
      <c r="H295" s="24">
        <v>0</v>
      </c>
      <c r="I295" s="25"/>
      <c r="J295" s="30">
        <f t="shared" si="49"/>
        <v>9650</v>
      </c>
      <c r="K295" s="26">
        <f t="shared" si="47"/>
        <v>9435</v>
      </c>
      <c r="L295" s="27">
        <v>9435</v>
      </c>
      <c r="M295" s="28"/>
      <c r="N295" s="26">
        <f t="shared" si="48"/>
        <v>9427</v>
      </c>
      <c r="O295" s="27">
        <v>9427</v>
      </c>
      <c r="P295" s="28"/>
      <c r="Q295" s="37">
        <f t="shared" si="43"/>
        <v>99.91520932697404</v>
      </c>
    </row>
    <row r="296" spans="1:17" ht="12.75">
      <c r="A296" s="51"/>
      <c r="B296" s="29"/>
      <c r="C296" s="29">
        <v>4170</v>
      </c>
      <c r="D296" s="118" t="s">
        <v>95</v>
      </c>
      <c r="E296" s="26">
        <f t="shared" si="46"/>
        <v>5000</v>
      </c>
      <c r="F296" s="27">
        <v>5000</v>
      </c>
      <c r="G296" s="25"/>
      <c r="H296" s="24">
        <v>0</v>
      </c>
      <c r="I296" s="25"/>
      <c r="J296" s="30">
        <f t="shared" si="49"/>
        <v>5000</v>
      </c>
      <c r="K296" s="26">
        <f t="shared" si="47"/>
        <v>5000</v>
      </c>
      <c r="L296" s="27">
        <v>5000</v>
      </c>
      <c r="M296" s="28"/>
      <c r="N296" s="26">
        <f t="shared" si="48"/>
        <v>5000</v>
      </c>
      <c r="O296" s="27">
        <v>5000</v>
      </c>
      <c r="P296" s="28"/>
      <c r="Q296" s="37">
        <f t="shared" si="43"/>
        <v>100</v>
      </c>
    </row>
    <row r="297" spans="1:17" ht="15.75" customHeight="1">
      <c r="A297" s="51"/>
      <c r="B297" s="29"/>
      <c r="C297" s="29">
        <v>4210</v>
      </c>
      <c r="D297" s="120" t="s">
        <v>16</v>
      </c>
      <c r="E297" s="26">
        <f t="shared" si="46"/>
        <v>24000</v>
      </c>
      <c r="F297" s="27">
        <v>24000</v>
      </c>
      <c r="G297" s="25"/>
      <c r="H297" s="24">
        <v>0</v>
      </c>
      <c r="I297" s="25"/>
      <c r="J297" s="30">
        <f t="shared" si="49"/>
        <v>24000</v>
      </c>
      <c r="K297" s="26">
        <f t="shared" si="47"/>
        <v>26500</v>
      </c>
      <c r="L297" s="27">
        <v>26500</v>
      </c>
      <c r="M297" s="28"/>
      <c r="N297" s="26">
        <f t="shared" si="48"/>
        <v>26496</v>
      </c>
      <c r="O297" s="27">
        <v>26496</v>
      </c>
      <c r="P297" s="28"/>
      <c r="Q297" s="37">
        <f t="shared" si="43"/>
        <v>99.98490566037735</v>
      </c>
    </row>
    <row r="298" spans="1:17" ht="12.75">
      <c r="A298" s="51"/>
      <c r="B298" s="29"/>
      <c r="C298" s="29">
        <v>4260</v>
      </c>
      <c r="D298" s="118" t="s">
        <v>8</v>
      </c>
      <c r="E298" s="26">
        <f t="shared" si="46"/>
        <v>4700</v>
      </c>
      <c r="F298" s="27">
        <v>4700</v>
      </c>
      <c r="G298" s="25"/>
      <c r="H298" s="24">
        <v>0</v>
      </c>
      <c r="I298" s="25"/>
      <c r="J298" s="30">
        <f t="shared" si="49"/>
        <v>4700</v>
      </c>
      <c r="K298" s="26">
        <f t="shared" si="47"/>
        <v>4080</v>
      </c>
      <c r="L298" s="27">
        <v>4080</v>
      </c>
      <c r="M298" s="28"/>
      <c r="N298" s="26">
        <f t="shared" si="48"/>
        <v>3693</v>
      </c>
      <c r="O298" s="27">
        <v>3693</v>
      </c>
      <c r="P298" s="28"/>
      <c r="Q298" s="37">
        <f t="shared" si="43"/>
        <v>90.51470588235294</v>
      </c>
    </row>
    <row r="299" spans="1:17" ht="12.75">
      <c r="A299" s="51"/>
      <c r="B299" s="29"/>
      <c r="C299" s="29">
        <v>4270</v>
      </c>
      <c r="D299" s="118" t="s">
        <v>9</v>
      </c>
      <c r="E299" s="26">
        <f t="shared" si="46"/>
        <v>3500</v>
      </c>
      <c r="F299" s="27">
        <v>3500</v>
      </c>
      <c r="G299" s="25"/>
      <c r="H299" s="24">
        <v>0</v>
      </c>
      <c r="I299" s="25"/>
      <c r="J299" s="30">
        <f t="shared" si="49"/>
        <v>3500</v>
      </c>
      <c r="K299" s="26">
        <f t="shared" si="47"/>
        <v>1120</v>
      </c>
      <c r="L299" s="27">
        <v>1120</v>
      </c>
      <c r="M299" s="28"/>
      <c r="N299" s="26">
        <f t="shared" si="48"/>
        <v>1111</v>
      </c>
      <c r="O299" s="27">
        <v>1111</v>
      </c>
      <c r="P299" s="28"/>
      <c r="Q299" s="37">
        <f t="shared" si="43"/>
        <v>99.19642857142857</v>
      </c>
    </row>
    <row r="300" spans="1:17" ht="12.75">
      <c r="A300" s="51"/>
      <c r="B300" s="29"/>
      <c r="C300" s="29">
        <v>4280</v>
      </c>
      <c r="D300" s="118" t="s">
        <v>32</v>
      </c>
      <c r="E300" s="26">
        <f t="shared" si="46"/>
        <v>200</v>
      </c>
      <c r="F300" s="27">
        <v>200</v>
      </c>
      <c r="G300" s="25"/>
      <c r="H300" s="24">
        <v>0</v>
      </c>
      <c r="I300" s="25"/>
      <c r="J300" s="30">
        <f t="shared" si="49"/>
        <v>200</v>
      </c>
      <c r="K300" s="26">
        <f t="shared" si="47"/>
        <v>100</v>
      </c>
      <c r="L300" s="27">
        <v>100</v>
      </c>
      <c r="M300" s="28"/>
      <c r="N300" s="26">
        <f t="shared" si="48"/>
        <v>100</v>
      </c>
      <c r="O300" s="27">
        <v>100</v>
      </c>
      <c r="P300" s="28"/>
      <c r="Q300" s="37">
        <f t="shared" si="43"/>
        <v>100</v>
      </c>
    </row>
    <row r="301" spans="1:17" ht="12.75">
      <c r="A301" s="51"/>
      <c r="B301" s="29"/>
      <c r="C301" s="29">
        <v>4300</v>
      </c>
      <c r="D301" s="118" t="s">
        <v>62</v>
      </c>
      <c r="E301" s="26">
        <f t="shared" si="46"/>
        <v>45500</v>
      </c>
      <c r="F301" s="27">
        <v>45500</v>
      </c>
      <c r="G301" s="25"/>
      <c r="H301" s="24">
        <v>0</v>
      </c>
      <c r="I301" s="25"/>
      <c r="J301" s="30">
        <f t="shared" si="49"/>
        <v>45500</v>
      </c>
      <c r="K301" s="26">
        <f t="shared" si="47"/>
        <v>43700</v>
      </c>
      <c r="L301" s="27">
        <v>43700</v>
      </c>
      <c r="M301" s="28"/>
      <c r="N301" s="26">
        <f t="shared" si="48"/>
        <v>43572</v>
      </c>
      <c r="O301" s="27">
        <v>43572</v>
      </c>
      <c r="P301" s="28"/>
      <c r="Q301" s="37">
        <f t="shared" si="43"/>
        <v>99.7070938215103</v>
      </c>
    </row>
    <row r="302" spans="1:17" ht="25.5">
      <c r="A302" s="51"/>
      <c r="B302" s="29"/>
      <c r="C302" s="29">
        <v>4350</v>
      </c>
      <c r="D302" s="118" t="s">
        <v>113</v>
      </c>
      <c r="E302" s="26">
        <f t="shared" si="46"/>
        <v>1000</v>
      </c>
      <c r="F302" s="27">
        <v>1000</v>
      </c>
      <c r="G302" s="25"/>
      <c r="H302" s="24">
        <v>0</v>
      </c>
      <c r="I302" s="25"/>
      <c r="J302" s="30">
        <f t="shared" si="49"/>
        <v>1000</v>
      </c>
      <c r="K302" s="26">
        <f t="shared" si="47"/>
        <v>880</v>
      </c>
      <c r="L302" s="27">
        <v>880</v>
      </c>
      <c r="M302" s="28"/>
      <c r="N302" s="26">
        <f t="shared" si="48"/>
        <v>878</v>
      </c>
      <c r="O302" s="27">
        <v>878</v>
      </c>
      <c r="P302" s="28"/>
      <c r="Q302" s="37">
        <f t="shared" si="43"/>
        <v>99.77272727272727</v>
      </c>
    </row>
    <row r="303" spans="1:17" ht="12.75">
      <c r="A303" s="51"/>
      <c r="B303" s="29"/>
      <c r="C303" s="29">
        <v>4410</v>
      </c>
      <c r="D303" s="118" t="s">
        <v>26</v>
      </c>
      <c r="E303" s="26">
        <f t="shared" si="46"/>
        <v>1000</v>
      </c>
      <c r="F303" s="27">
        <v>1000</v>
      </c>
      <c r="G303" s="25"/>
      <c r="H303" s="24">
        <v>0</v>
      </c>
      <c r="I303" s="25"/>
      <c r="J303" s="30">
        <f t="shared" si="49"/>
        <v>1000</v>
      </c>
      <c r="K303" s="26">
        <f t="shared" si="47"/>
        <v>600</v>
      </c>
      <c r="L303" s="27">
        <v>600</v>
      </c>
      <c r="M303" s="28"/>
      <c r="N303" s="26">
        <f t="shared" si="48"/>
        <v>598</v>
      </c>
      <c r="O303" s="27">
        <v>598</v>
      </c>
      <c r="P303" s="28"/>
      <c r="Q303" s="37">
        <f t="shared" si="43"/>
        <v>99.66666666666667</v>
      </c>
    </row>
    <row r="304" spans="1:17" ht="12.75">
      <c r="A304" s="51"/>
      <c r="B304" s="29"/>
      <c r="C304" s="29">
        <v>4430</v>
      </c>
      <c r="D304" s="118" t="s">
        <v>28</v>
      </c>
      <c r="E304" s="26">
        <f t="shared" si="46"/>
        <v>4200</v>
      </c>
      <c r="F304" s="27">
        <v>4200</v>
      </c>
      <c r="G304" s="25"/>
      <c r="H304" s="24">
        <v>0</v>
      </c>
      <c r="I304" s="25"/>
      <c r="J304" s="30">
        <f t="shared" si="49"/>
        <v>4200</v>
      </c>
      <c r="K304" s="26">
        <f t="shared" si="47"/>
        <v>2531</v>
      </c>
      <c r="L304" s="27">
        <v>2531</v>
      </c>
      <c r="M304" s="28"/>
      <c r="N304" s="26">
        <f t="shared" si="48"/>
        <v>2531</v>
      </c>
      <c r="O304" s="27">
        <v>2531</v>
      </c>
      <c r="P304" s="28"/>
      <c r="Q304" s="37">
        <f t="shared" si="43"/>
        <v>100</v>
      </c>
    </row>
    <row r="305" spans="1:17" ht="25.5">
      <c r="A305" s="51"/>
      <c r="B305" s="29"/>
      <c r="C305" s="29">
        <v>4440</v>
      </c>
      <c r="D305" s="118" t="s">
        <v>44</v>
      </c>
      <c r="E305" s="26">
        <f t="shared" si="46"/>
        <v>6700</v>
      </c>
      <c r="F305" s="27">
        <v>6700</v>
      </c>
      <c r="G305" s="25"/>
      <c r="H305" s="24">
        <v>0</v>
      </c>
      <c r="I305" s="25"/>
      <c r="J305" s="30">
        <f t="shared" si="49"/>
        <v>6700</v>
      </c>
      <c r="K305" s="26">
        <f t="shared" si="47"/>
        <v>6945</v>
      </c>
      <c r="L305" s="27">
        <v>6945</v>
      </c>
      <c r="M305" s="28"/>
      <c r="N305" s="26">
        <f t="shared" si="48"/>
        <v>6945</v>
      </c>
      <c r="O305" s="27">
        <v>6945</v>
      </c>
      <c r="P305" s="28"/>
      <c r="Q305" s="37">
        <f t="shared" si="43"/>
        <v>100</v>
      </c>
    </row>
    <row r="306" spans="1:17" ht="25.5">
      <c r="A306" s="51"/>
      <c r="B306" s="29"/>
      <c r="C306" s="29">
        <v>6060</v>
      </c>
      <c r="D306" s="118" t="s">
        <v>30</v>
      </c>
      <c r="E306" s="26">
        <f t="shared" si="46"/>
        <v>45000</v>
      </c>
      <c r="F306" s="27"/>
      <c r="G306" s="24">
        <v>45000</v>
      </c>
      <c r="H306" s="24"/>
      <c r="I306" s="24">
        <v>0</v>
      </c>
      <c r="J306" s="30">
        <f>SUM(E306+I306)</f>
        <v>45000</v>
      </c>
      <c r="K306" s="26">
        <f t="shared" si="47"/>
        <v>34880</v>
      </c>
      <c r="L306" s="27"/>
      <c r="M306" s="30">
        <v>34880</v>
      </c>
      <c r="N306" s="26">
        <f t="shared" si="48"/>
        <v>34880</v>
      </c>
      <c r="O306" s="27"/>
      <c r="P306" s="30">
        <v>34880</v>
      </c>
      <c r="Q306" s="37">
        <f t="shared" si="43"/>
        <v>100</v>
      </c>
    </row>
    <row r="307" spans="1:17" ht="16.5" customHeight="1">
      <c r="A307" s="138" t="s">
        <v>85</v>
      </c>
      <c r="B307" s="139"/>
      <c r="C307" s="139"/>
      <c r="D307" s="139"/>
      <c r="E307" s="35">
        <f t="shared" si="46"/>
        <v>603300</v>
      </c>
      <c r="F307" s="36">
        <f>SUM(F292:F306)</f>
        <v>558300</v>
      </c>
      <c r="G307" s="33">
        <f>SUM(G306)</f>
        <v>45000</v>
      </c>
      <c r="H307" s="33">
        <f>SUM(H292:H306)</f>
        <v>0</v>
      </c>
      <c r="I307" s="33">
        <f>SUM(I306)</f>
        <v>0</v>
      </c>
      <c r="J307" s="34">
        <f>SUM(J292:J306)</f>
        <v>603300</v>
      </c>
      <c r="K307" s="35">
        <f t="shared" si="47"/>
        <v>588365</v>
      </c>
      <c r="L307" s="36">
        <f>SUM(L292:L306)</f>
        <v>553485</v>
      </c>
      <c r="M307" s="34">
        <f>SUM(M306)</f>
        <v>34880</v>
      </c>
      <c r="N307" s="35">
        <f t="shared" si="48"/>
        <v>585979</v>
      </c>
      <c r="O307" s="36">
        <f>SUM(O292:O306)</f>
        <v>551099</v>
      </c>
      <c r="P307" s="34">
        <f>SUM(P306)</f>
        <v>34880</v>
      </c>
      <c r="Q307" s="37">
        <f t="shared" si="43"/>
        <v>99.59446941949301</v>
      </c>
    </row>
    <row r="308" spans="1:17" ht="16.5" customHeight="1">
      <c r="A308" s="51"/>
      <c r="B308" s="23">
        <v>85228</v>
      </c>
      <c r="C308" s="23">
        <v>4300</v>
      </c>
      <c r="D308" s="118" t="s">
        <v>10</v>
      </c>
      <c r="E308" s="26">
        <f t="shared" si="46"/>
        <v>23000</v>
      </c>
      <c r="F308" s="27">
        <v>23000</v>
      </c>
      <c r="G308" s="25"/>
      <c r="H308" s="24">
        <v>0</v>
      </c>
      <c r="I308" s="25"/>
      <c r="J308" s="30">
        <f>SUM(E308+H307:H308)</f>
        <v>23000</v>
      </c>
      <c r="K308" s="26">
        <f t="shared" si="47"/>
        <v>45673</v>
      </c>
      <c r="L308" s="27">
        <v>45673</v>
      </c>
      <c r="M308" s="28"/>
      <c r="N308" s="26">
        <f t="shared" si="48"/>
        <v>44334</v>
      </c>
      <c r="O308" s="27">
        <v>44334</v>
      </c>
      <c r="P308" s="28"/>
      <c r="Q308" s="37">
        <f t="shared" si="43"/>
        <v>97.06828979922493</v>
      </c>
    </row>
    <row r="309" spans="1:17" ht="27" customHeight="1">
      <c r="A309" s="140" t="s">
        <v>86</v>
      </c>
      <c r="B309" s="139"/>
      <c r="C309" s="139"/>
      <c r="D309" s="139"/>
      <c r="E309" s="35">
        <f t="shared" si="46"/>
        <v>23000</v>
      </c>
      <c r="F309" s="36">
        <f>SUM(F308:F308)</f>
        <v>23000</v>
      </c>
      <c r="G309" s="40"/>
      <c r="H309" s="33">
        <f>SUM(H308:H308)</f>
        <v>0</v>
      </c>
      <c r="I309" s="40"/>
      <c r="J309" s="34">
        <f>SUM(J308)</f>
        <v>23000</v>
      </c>
      <c r="K309" s="35">
        <f t="shared" si="47"/>
        <v>45673</v>
      </c>
      <c r="L309" s="36">
        <f>SUM(L308:L308)</f>
        <v>45673</v>
      </c>
      <c r="M309" s="41"/>
      <c r="N309" s="35">
        <f t="shared" si="48"/>
        <v>44334</v>
      </c>
      <c r="O309" s="36">
        <f>SUM(O308:O308)</f>
        <v>44334</v>
      </c>
      <c r="P309" s="41"/>
      <c r="Q309" s="37">
        <f t="shared" si="43"/>
        <v>97.06828979922493</v>
      </c>
    </row>
    <row r="310" spans="1:17" ht="18.75" customHeight="1">
      <c r="A310" s="32"/>
      <c r="B310" s="39">
        <v>85278</v>
      </c>
      <c r="C310" s="39">
        <v>3110</v>
      </c>
      <c r="D310" s="120" t="s">
        <v>61</v>
      </c>
      <c r="E310" s="45">
        <f t="shared" si="46"/>
        <v>0</v>
      </c>
      <c r="F310" s="46">
        <v>0</v>
      </c>
      <c r="G310" s="40"/>
      <c r="H310" s="33"/>
      <c r="I310" s="40"/>
      <c r="J310" s="34"/>
      <c r="K310" s="45">
        <f t="shared" si="47"/>
        <v>3500</v>
      </c>
      <c r="L310" s="46">
        <v>3500</v>
      </c>
      <c r="M310" s="89"/>
      <c r="N310" s="45">
        <f t="shared" si="48"/>
        <v>2000</v>
      </c>
      <c r="O310" s="46">
        <v>2000</v>
      </c>
      <c r="P310" s="41"/>
      <c r="Q310" s="37">
        <f t="shared" si="43"/>
        <v>57.14285714285714</v>
      </c>
    </row>
    <row r="311" spans="1:17" s="48" customFormat="1" ht="27" customHeight="1">
      <c r="A311" s="140" t="s">
        <v>154</v>
      </c>
      <c r="B311" s="151"/>
      <c r="C311" s="151"/>
      <c r="D311" s="151"/>
      <c r="E311" s="35"/>
      <c r="F311" s="36"/>
      <c r="G311" s="40"/>
      <c r="H311" s="33"/>
      <c r="I311" s="40"/>
      <c r="J311" s="34"/>
      <c r="K311" s="47">
        <f t="shared" si="47"/>
        <v>3500</v>
      </c>
      <c r="L311" s="36">
        <f>SUM(L310)</f>
        <v>3500</v>
      </c>
      <c r="M311" s="41"/>
      <c r="N311" s="47">
        <f t="shared" si="48"/>
        <v>2000</v>
      </c>
      <c r="O311" s="36">
        <f>SUM(O310)</f>
        <v>2000</v>
      </c>
      <c r="P311" s="41"/>
      <c r="Q311" s="37">
        <f t="shared" si="43"/>
        <v>57.14285714285714</v>
      </c>
    </row>
    <row r="312" spans="1:17" ht="12.75" customHeight="1">
      <c r="A312" s="90"/>
      <c r="B312" s="39">
        <v>85295</v>
      </c>
      <c r="C312" s="39">
        <v>3110</v>
      </c>
      <c r="D312" s="120" t="s">
        <v>61</v>
      </c>
      <c r="E312" s="26">
        <v>0</v>
      </c>
      <c r="F312" s="27">
        <v>0</v>
      </c>
      <c r="G312" s="25"/>
      <c r="H312" s="24">
        <v>0</v>
      </c>
      <c r="I312" s="25"/>
      <c r="J312" s="30">
        <f>SUM(E312+H309:H312)</f>
        <v>0</v>
      </c>
      <c r="K312" s="26">
        <f>SUM(L312:M312)</f>
        <v>30000</v>
      </c>
      <c r="L312" s="27">
        <v>30000</v>
      </c>
      <c r="M312" s="28"/>
      <c r="N312" s="26">
        <f>SUM(O312:P312)</f>
        <v>30000</v>
      </c>
      <c r="O312" s="27">
        <v>30000</v>
      </c>
      <c r="P312" s="28"/>
      <c r="Q312" s="37">
        <f t="shared" si="43"/>
        <v>100</v>
      </c>
    </row>
    <row r="313" spans="1:17" ht="13.5" customHeight="1">
      <c r="A313" s="140" t="s">
        <v>141</v>
      </c>
      <c r="B313" s="139"/>
      <c r="C313" s="139"/>
      <c r="D313" s="139"/>
      <c r="E313" s="35">
        <f>SUM(F313:G313)</f>
        <v>0</v>
      </c>
      <c r="F313" s="36">
        <f>SUM(F312:F312)</f>
        <v>0</v>
      </c>
      <c r="G313" s="40"/>
      <c r="H313" s="33">
        <f>SUM(H312:H312)</f>
        <v>0</v>
      </c>
      <c r="I313" s="40"/>
      <c r="J313" s="34">
        <f>SUM(J312)</f>
        <v>0</v>
      </c>
      <c r="K313" s="35">
        <f>SUM(L313:M313)</f>
        <v>30000</v>
      </c>
      <c r="L313" s="36">
        <f>SUM(L312:L312)</f>
        <v>30000</v>
      </c>
      <c r="M313" s="41"/>
      <c r="N313" s="35">
        <f>SUM(O313:P313)</f>
        <v>30000</v>
      </c>
      <c r="O313" s="36">
        <f>SUM(O312:O312)</f>
        <v>30000</v>
      </c>
      <c r="P313" s="41"/>
      <c r="Q313" s="37">
        <f t="shared" si="43"/>
        <v>100</v>
      </c>
    </row>
    <row r="314" spans="1:17" s="107" customFormat="1" ht="17.25" customHeight="1">
      <c r="A314" s="169" t="s">
        <v>87</v>
      </c>
      <c r="B314" s="170"/>
      <c r="C314" s="170"/>
      <c r="D314" s="170"/>
      <c r="E314" s="105">
        <f t="shared" si="46"/>
        <v>2424670</v>
      </c>
      <c r="F314" s="106">
        <f>SUM(F284,F286,F289,F291,F307,F309)</f>
        <v>2379670</v>
      </c>
      <c r="G314" s="103">
        <f>SUM(G307)</f>
        <v>45000</v>
      </c>
      <c r="H314" s="103">
        <v>0</v>
      </c>
      <c r="I314" s="103">
        <f>SUM(I307)</f>
        <v>0</v>
      </c>
      <c r="J314" s="104">
        <f>SUM(J284+J286+J289+J291+J307+J309)</f>
        <v>2426670</v>
      </c>
      <c r="K314" s="105">
        <f t="shared" si="47"/>
        <v>2319098</v>
      </c>
      <c r="L314" s="106">
        <f>SUM(L284+L286+L289+L291+L307+L309+L311+L313)</f>
        <v>2284218</v>
      </c>
      <c r="M314" s="104">
        <f>SUM(M307)</f>
        <v>34880</v>
      </c>
      <c r="N314" s="105">
        <f t="shared" si="48"/>
        <v>2311238</v>
      </c>
      <c r="O314" s="106">
        <f>SUM(O284+O286+O289+O291+O307+O309+O311+O313)</f>
        <v>2276358</v>
      </c>
      <c r="P314" s="104">
        <f>SUM(P307)</f>
        <v>34880</v>
      </c>
      <c r="Q314" s="37">
        <f t="shared" si="43"/>
        <v>99.6610751248977</v>
      </c>
    </row>
    <row r="315" spans="1:17" ht="25.5">
      <c r="A315" s="58">
        <v>854</v>
      </c>
      <c r="B315" s="29">
        <v>85401</v>
      </c>
      <c r="C315" s="29">
        <v>3020</v>
      </c>
      <c r="D315" s="118" t="s">
        <v>102</v>
      </c>
      <c r="E315" s="26">
        <f t="shared" si="46"/>
        <v>29000</v>
      </c>
      <c r="F315" s="27">
        <v>29000</v>
      </c>
      <c r="G315" s="25"/>
      <c r="H315" s="24">
        <v>0</v>
      </c>
      <c r="I315" s="25"/>
      <c r="J315" s="30">
        <f>SUM(E315+H315)</f>
        <v>29000</v>
      </c>
      <c r="K315" s="26">
        <f t="shared" si="47"/>
        <v>23200</v>
      </c>
      <c r="L315" s="27">
        <v>23200</v>
      </c>
      <c r="M315" s="28"/>
      <c r="N315" s="26">
        <f t="shared" si="48"/>
        <v>21784</v>
      </c>
      <c r="O315" s="27">
        <v>21784</v>
      </c>
      <c r="P315" s="28"/>
      <c r="Q315" s="37">
        <f t="shared" si="43"/>
        <v>93.89655172413794</v>
      </c>
    </row>
    <row r="316" spans="1:17" ht="25.5">
      <c r="A316" s="58"/>
      <c r="B316" s="29"/>
      <c r="C316" s="29">
        <v>4010</v>
      </c>
      <c r="D316" s="118" t="s">
        <v>21</v>
      </c>
      <c r="E316" s="26">
        <f t="shared" si="46"/>
        <v>404500</v>
      </c>
      <c r="F316" s="27">
        <v>404500</v>
      </c>
      <c r="G316" s="25"/>
      <c r="H316" s="24">
        <v>0</v>
      </c>
      <c r="I316" s="25"/>
      <c r="J316" s="30">
        <f aca="true" t="shared" si="50" ref="J316:J330">SUM(E316+H316)</f>
        <v>404500</v>
      </c>
      <c r="K316" s="26">
        <f t="shared" si="47"/>
        <v>350400</v>
      </c>
      <c r="L316" s="27">
        <v>350400</v>
      </c>
      <c r="M316" s="28"/>
      <c r="N316" s="26">
        <f t="shared" si="48"/>
        <v>344531</v>
      </c>
      <c r="O316" s="27">
        <v>344531</v>
      </c>
      <c r="P316" s="28"/>
      <c r="Q316" s="37">
        <f t="shared" si="43"/>
        <v>98.32505707762557</v>
      </c>
    </row>
    <row r="317" spans="1:17" ht="25.5">
      <c r="A317" s="58"/>
      <c r="B317" s="29"/>
      <c r="C317" s="29">
        <v>4040</v>
      </c>
      <c r="D317" s="118" t="s">
        <v>22</v>
      </c>
      <c r="E317" s="26">
        <f t="shared" si="46"/>
        <v>30412</v>
      </c>
      <c r="F317" s="27">
        <v>30412</v>
      </c>
      <c r="G317" s="25"/>
      <c r="H317" s="24">
        <v>0</v>
      </c>
      <c r="I317" s="25"/>
      <c r="J317" s="30">
        <f t="shared" si="50"/>
        <v>30412</v>
      </c>
      <c r="K317" s="1">
        <f t="shared" si="47"/>
        <v>24953</v>
      </c>
      <c r="L317" s="27">
        <v>24953</v>
      </c>
      <c r="M317" s="28"/>
      <c r="N317" s="26">
        <f t="shared" si="48"/>
        <v>24821</v>
      </c>
      <c r="O317" s="27">
        <v>24821</v>
      </c>
      <c r="P317" s="28"/>
      <c r="Q317" s="37">
        <f t="shared" si="43"/>
        <v>99.4710054903218</v>
      </c>
    </row>
    <row r="318" spans="1:17" ht="25.5">
      <c r="A318" s="58"/>
      <c r="B318" s="29"/>
      <c r="C318" s="29">
        <v>4110</v>
      </c>
      <c r="D318" s="118" t="s">
        <v>23</v>
      </c>
      <c r="E318" s="26">
        <f t="shared" si="46"/>
        <v>79500</v>
      </c>
      <c r="F318" s="27">
        <v>79500</v>
      </c>
      <c r="G318" s="25"/>
      <c r="H318" s="24">
        <v>0</v>
      </c>
      <c r="I318" s="25"/>
      <c r="J318" s="30">
        <f t="shared" si="50"/>
        <v>79500</v>
      </c>
      <c r="K318" s="26">
        <f t="shared" si="47"/>
        <v>65000</v>
      </c>
      <c r="L318" s="27">
        <v>65000</v>
      </c>
      <c r="M318" s="28"/>
      <c r="N318" s="26">
        <f t="shared" si="48"/>
        <v>63567</v>
      </c>
      <c r="O318" s="27">
        <v>63567</v>
      </c>
      <c r="P318" s="28"/>
      <c r="Q318" s="37">
        <f t="shared" si="43"/>
        <v>97.79538461538462</v>
      </c>
    </row>
    <row r="319" spans="1:17" ht="12.75">
      <c r="A319" s="58"/>
      <c r="B319" s="29"/>
      <c r="C319" s="29">
        <v>4120</v>
      </c>
      <c r="D319" s="118" t="s">
        <v>24</v>
      </c>
      <c r="E319" s="26">
        <f t="shared" si="46"/>
        <v>10920</v>
      </c>
      <c r="F319" s="27">
        <v>10920</v>
      </c>
      <c r="G319" s="25"/>
      <c r="H319" s="24">
        <v>0</v>
      </c>
      <c r="I319" s="25"/>
      <c r="J319" s="30">
        <f t="shared" si="50"/>
        <v>10920</v>
      </c>
      <c r="K319" s="26">
        <f t="shared" si="47"/>
        <v>9620</v>
      </c>
      <c r="L319" s="27">
        <v>9620</v>
      </c>
      <c r="M319" s="28"/>
      <c r="N319" s="26">
        <f t="shared" si="48"/>
        <v>8844</v>
      </c>
      <c r="O319" s="27">
        <v>8844</v>
      </c>
      <c r="P319" s="28"/>
      <c r="Q319" s="37">
        <f t="shared" si="43"/>
        <v>91.93347193347194</v>
      </c>
    </row>
    <row r="320" spans="1:17" ht="15" customHeight="1">
      <c r="A320" s="58"/>
      <c r="B320" s="29"/>
      <c r="C320" s="29">
        <v>4210</v>
      </c>
      <c r="D320" s="120" t="s">
        <v>16</v>
      </c>
      <c r="E320" s="26">
        <f t="shared" si="46"/>
        <v>4200</v>
      </c>
      <c r="F320" s="27">
        <v>4200</v>
      </c>
      <c r="G320" s="25"/>
      <c r="H320" s="24">
        <v>0</v>
      </c>
      <c r="I320" s="25"/>
      <c r="J320" s="30">
        <f t="shared" si="50"/>
        <v>4200</v>
      </c>
      <c r="K320" s="26">
        <f t="shared" si="47"/>
        <v>6531</v>
      </c>
      <c r="L320" s="27">
        <v>6531</v>
      </c>
      <c r="M320" s="28"/>
      <c r="N320" s="26">
        <f t="shared" si="48"/>
        <v>5539</v>
      </c>
      <c r="O320" s="27">
        <v>5539</v>
      </c>
      <c r="P320" s="28"/>
      <c r="Q320" s="37">
        <f t="shared" si="43"/>
        <v>84.81090185270249</v>
      </c>
    </row>
    <row r="321" spans="1:17" ht="25.5">
      <c r="A321" s="58"/>
      <c r="B321" s="29"/>
      <c r="C321" s="29">
        <v>4240</v>
      </c>
      <c r="D321" s="118" t="s">
        <v>45</v>
      </c>
      <c r="E321" s="26">
        <f t="shared" si="46"/>
        <v>2750</v>
      </c>
      <c r="F321" s="31">
        <v>2750</v>
      </c>
      <c r="G321" s="25"/>
      <c r="H321" s="25">
        <v>0</v>
      </c>
      <c r="I321" s="25"/>
      <c r="J321" s="30">
        <f t="shared" si="50"/>
        <v>2750</v>
      </c>
      <c r="K321" s="26">
        <f t="shared" si="47"/>
        <v>2750</v>
      </c>
      <c r="L321" s="31">
        <v>2750</v>
      </c>
      <c r="M321" s="28"/>
      <c r="N321" s="26">
        <f t="shared" si="48"/>
        <v>2635</v>
      </c>
      <c r="O321" s="27">
        <v>2635</v>
      </c>
      <c r="P321" s="28"/>
      <c r="Q321" s="37">
        <f t="shared" si="43"/>
        <v>95.81818181818181</v>
      </c>
    </row>
    <row r="322" spans="1:17" ht="25.5">
      <c r="A322" s="58"/>
      <c r="B322" s="29"/>
      <c r="C322" s="29">
        <v>4440</v>
      </c>
      <c r="D322" s="118" t="s">
        <v>44</v>
      </c>
      <c r="E322" s="26">
        <f t="shared" si="46"/>
        <v>26989</v>
      </c>
      <c r="F322" s="27">
        <v>26989</v>
      </c>
      <c r="G322" s="25"/>
      <c r="H322" s="24">
        <v>0</v>
      </c>
      <c r="I322" s="25"/>
      <c r="J322" s="30">
        <f t="shared" si="50"/>
        <v>26989</v>
      </c>
      <c r="K322" s="26">
        <f t="shared" si="47"/>
        <v>24658</v>
      </c>
      <c r="L322" s="27">
        <v>24658</v>
      </c>
      <c r="M322" s="28"/>
      <c r="N322" s="26">
        <f t="shared" si="48"/>
        <v>24658</v>
      </c>
      <c r="O322" s="27">
        <v>24658</v>
      </c>
      <c r="P322" s="28"/>
      <c r="Q322" s="37">
        <f t="shared" si="43"/>
        <v>100</v>
      </c>
    </row>
    <row r="323" spans="1:17" ht="13.5" customHeight="1">
      <c r="A323" s="138" t="s">
        <v>51</v>
      </c>
      <c r="B323" s="139"/>
      <c r="C323" s="139"/>
      <c r="D323" s="139"/>
      <c r="E323" s="35">
        <f t="shared" si="46"/>
        <v>588271</v>
      </c>
      <c r="F323" s="36">
        <f>SUM(F315:F322)</f>
        <v>588271</v>
      </c>
      <c r="G323" s="33">
        <f>SUM(G315:G322)</f>
        <v>0</v>
      </c>
      <c r="H323" s="33">
        <v>0</v>
      </c>
      <c r="I323" s="69"/>
      <c r="J323" s="57">
        <f t="shared" si="50"/>
        <v>588271</v>
      </c>
      <c r="K323" s="35">
        <f t="shared" si="47"/>
        <v>507112</v>
      </c>
      <c r="L323" s="36">
        <f>SUM(L315:L322)</f>
        <v>507112</v>
      </c>
      <c r="M323" s="34">
        <f>SUM(M315:M322)</f>
        <v>0</v>
      </c>
      <c r="N323" s="35">
        <f t="shared" si="48"/>
        <v>496379</v>
      </c>
      <c r="O323" s="36">
        <f>SUM(O315:O322)</f>
        <v>496379</v>
      </c>
      <c r="P323" s="34">
        <f>SUM(P315:P322)</f>
        <v>0</v>
      </c>
      <c r="Q323" s="37">
        <f t="shared" si="43"/>
        <v>97.88350502453108</v>
      </c>
    </row>
    <row r="324" spans="1:17" ht="13.5">
      <c r="A324" s="51"/>
      <c r="B324" s="29">
        <v>85401</v>
      </c>
      <c r="C324" s="29">
        <v>4170</v>
      </c>
      <c r="D324" s="118" t="s">
        <v>95</v>
      </c>
      <c r="E324" s="45">
        <f t="shared" si="46"/>
        <v>0</v>
      </c>
      <c r="F324" s="46">
        <v>0</v>
      </c>
      <c r="G324" s="44"/>
      <c r="H324" s="44"/>
      <c r="I324" s="91"/>
      <c r="J324" s="92"/>
      <c r="K324" s="45">
        <f t="shared" si="47"/>
        <v>2450</v>
      </c>
      <c r="L324" s="46">
        <v>2450</v>
      </c>
      <c r="M324" s="34"/>
      <c r="N324" s="45">
        <f t="shared" si="48"/>
        <v>2450</v>
      </c>
      <c r="O324" s="46">
        <v>2450</v>
      </c>
      <c r="P324" s="34"/>
      <c r="Q324" s="37">
        <f t="shared" si="43"/>
        <v>100</v>
      </c>
    </row>
    <row r="325" spans="1:17" ht="12.75" customHeight="1">
      <c r="A325" s="51"/>
      <c r="B325" s="51"/>
      <c r="C325" s="29">
        <v>4210</v>
      </c>
      <c r="D325" s="120" t="s">
        <v>16</v>
      </c>
      <c r="E325" s="45">
        <f t="shared" si="46"/>
        <v>0</v>
      </c>
      <c r="F325" s="46">
        <v>0</v>
      </c>
      <c r="G325" s="44"/>
      <c r="H325" s="44"/>
      <c r="I325" s="91"/>
      <c r="J325" s="92"/>
      <c r="K325" s="45">
        <f t="shared" si="47"/>
        <v>735</v>
      </c>
      <c r="L325" s="46">
        <v>735</v>
      </c>
      <c r="M325" s="34"/>
      <c r="N325" s="45">
        <f t="shared" si="48"/>
        <v>735</v>
      </c>
      <c r="O325" s="46">
        <v>735</v>
      </c>
      <c r="P325" s="34"/>
      <c r="Q325" s="37">
        <f t="shared" si="43"/>
        <v>100</v>
      </c>
    </row>
    <row r="326" spans="1:17" ht="13.5">
      <c r="A326" s="51"/>
      <c r="B326" s="51"/>
      <c r="C326" s="29">
        <v>4300</v>
      </c>
      <c r="D326" s="118" t="s">
        <v>62</v>
      </c>
      <c r="E326" s="45">
        <f t="shared" si="46"/>
        <v>0</v>
      </c>
      <c r="F326" s="46">
        <v>0</v>
      </c>
      <c r="G326" s="44"/>
      <c r="H326" s="44"/>
      <c r="I326" s="91"/>
      <c r="J326" s="92"/>
      <c r="K326" s="45">
        <f t="shared" si="47"/>
        <v>5815</v>
      </c>
      <c r="L326" s="46">
        <v>5815</v>
      </c>
      <c r="M326" s="34"/>
      <c r="N326" s="45">
        <f t="shared" si="48"/>
        <v>5815</v>
      </c>
      <c r="O326" s="46">
        <v>5815</v>
      </c>
      <c r="P326" s="34"/>
      <c r="Q326" s="37">
        <f t="shared" si="43"/>
        <v>100</v>
      </c>
    </row>
    <row r="327" spans="1:17" s="48" customFormat="1" ht="30.75" customHeight="1">
      <c r="A327" s="138" t="s">
        <v>155</v>
      </c>
      <c r="B327" s="151"/>
      <c r="C327" s="151"/>
      <c r="D327" s="151"/>
      <c r="E327" s="47">
        <f t="shared" si="46"/>
        <v>0</v>
      </c>
      <c r="F327" s="36">
        <v>0</v>
      </c>
      <c r="G327" s="33"/>
      <c r="H327" s="33"/>
      <c r="I327" s="40"/>
      <c r="J327" s="34"/>
      <c r="K327" s="47">
        <f t="shared" si="47"/>
        <v>9000</v>
      </c>
      <c r="L327" s="36">
        <f>SUM(L324:L326)</f>
        <v>9000</v>
      </c>
      <c r="M327" s="34"/>
      <c r="N327" s="47">
        <f t="shared" si="48"/>
        <v>9000</v>
      </c>
      <c r="O327" s="36">
        <f>SUM(O324:O326)</f>
        <v>9000</v>
      </c>
      <c r="P327" s="34"/>
      <c r="Q327" s="37">
        <f t="shared" si="43"/>
        <v>100</v>
      </c>
    </row>
    <row r="328" spans="1:17" ht="12.75">
      <c r="A328" s="51"/>
      <c r="B328" s="23">
        <v>85415</v>
      </c>
      <c r="C328" s="23">
        <v>3240</v>
      </c>
      <c r="D328" s="118" t="s">
        <v>103</v>
      </c>
      <c r="E328" s="26">
        <f t="shared" si="46"/>
        <v>51200</v>
      </c>
      <c r="F328" s="27">
        <v>51200</v>
      </c>
      <c r="G328" s="25"/>
      <c r="H328" s="24">
        <v>0</v>
      </c>
      <c r="I328" s="25"/>
      <c r="J328" s="30">
        <f t="shared" si="50"/>
        <v>51200</v>
      </c>
      <c r="K328" s="26">
        <f t="shared" si="47"/>
        <v>0</v>
      </c>
      <c r="L328" s="27">
        <v>0</v>
      </c>
      <c r="M328" s="28"/>
      <c r="N328" s="26">
        <f t="shared" si="48"/>
        <v>0</v>
      </c>
      <c r="O328" s="27">
        <v>0</v>
      </c>
      <c r="P328" s="28"/>
      <c r="Q328" s="37" t="e">
        <f t="shared" si="43"/>
        <v>#DIV/0!</v>
      </c>
    </row>
    <row r="329" spans="1:17" ht="25.5">
      <c r="A329" s="51"/>
      <c r="B329" s="39">
        <v>0</v>
      </c>
      <c r="C329" s="50">
        <v>3260</v>
      </c>
      <c r="D329" s="119" t="s">
        <v>117</v>
      </c>
      <c r="E329" s="26">
        <f t="shared" si="46"/>
        <v>105500</v>
      </c>
      <c r="F329" s="27">
        <v>105500</v>
      </c>
      <c r="G329" s="25"/>
      <c r="H329" s="24"/>
      <c r="I329" s="25"/>
      <c r="J329" s="30"/>
      <c r="K329" s="26">
        <f t="shared" si="47"/>
        <v>83929</v>
      </c>
      <c r="L329" s="27">
        <v>83929</v>
      </c>
      <c r="M329" s="28"/>
      <c r="N329" s="26">
        <f t="shared" si="48"/>
        <v>79369</v>
      </c>
      <c r="O329" s="27">
        <v>79369</v>
      </c>
      <c r="P329" s="28"/>
      <c r="Q329" s="37">
        <f t="shared" si="43"/>
        <v>94.56683625445316</v>
      </c>
    </row>
    <row r="330" spans="1:17" ht="28.5" customHeight="1">
      <c r="A330" s="138" t="s">
        <v>63</v>
      </c>
      <c r="B330" s="139"/>
      <c r="C330" s="139"/>
      <c r="D330" s="139"/>
      <c r="E330" s="35">
        <f t="shared" si="46"/>
        <v>156700</v>
      </c>
      <c r="F330" s="36">
        <f>SUM(F328:F329)</f>
        <v>156700</v>
      </c>
      <c r="G330" s="33">
        <f>SUM(G328)</f>
        <v>0</v>
      </c>
      <c r="H330" s="33">
        <f>SUM(H328)</f>
        <v>0</v>
      </c>
      <c r="I330" s="40"/>
      <c r="J330" s="57">
        <f t="shared" si="50"/>
        <v>156700</v>
      </c>
      <c r="K330" s="35">
        <f t="shared" si="47"/>
        <v>83929</v>
      </c>
      <c r="L330" s="36">
        <f>SUM(L328:L329)</f>
        <v>83929</v>
      </c>
      <c r="M330" s="34">
        <f>SUM(M328)</f>
        <v>0</v>
      </c>
      <c r="N330" s="35">
        <f t="shared" si="48"/>
        <v>79369</v>
      </c>
      <c r="O330" s="36">
        <f>SUM(O328:O329)</f>
        <v>79369</v>
      </c>
      <c r="P330" s="34">
        <f>SUM(P328)</f>
        <v>0</v>
      </c>
      <c r="Q330" s="37">
        <f t="shared" si="43"/>
        <v>94.56683625445316</v>
      </c>
    </row>
    <row r="331" spans="1:17" s="97" customFormat="1" ht="20.25" customHeight="1">
      <c r="A331" s="142" t="s">
        <v>64</v>
      </c>
      <c r="B331" s="143"/>
      <c r="C331" s="143"/>
      <c r="D331" s="143"/>
      <c r="E331" s="95">
        <f t="shared" si="46"/>
        <v>744971</v>
      </c>
      <c r="F331" s="96">
        <f>SUM(F323,F330)</f>
        <v>744971</v>
      </c>
      <c r="G331" s="93">
        <f>SUM(G323,G330)</f>
        <v>0</v>
      </c>
      <c r="H331" s="93">
        <f>SUM(H323,H330)</f>
        <v>0</v>
      </c>
      <c r="I331" s="93"/>
      <c r="J331" s="94">
        <f>SUM(J323+J330)</f>
        <v>744971</v>
      </c>
      <c r="K331" s="95">
        <f t="shared" si="47"/>
        <v>600041</v>
      </c>
      <c r="L331" s="96">
        <f>SUM(L323+L327+L330)</f>
        <v>600041</v>
      </c>
      <c r="M331" s="94">
        <f>SUM(M323,M330)</f>
        <v>0</v>
      </c>
      <c r="N331" s="95">
        <f t="shared" si="48"/>
        <v>584748</v>
      </c>
      <c r="O331" s="96">
        <f>SUM(O323+O327+O330)</f>
        <v>584748</v>
      </c>
      <c r="P331" s="94">
        <f>SUM(P323,P330)</f>
        <v>0</v>
      </c>
      <c r="Q331" s="37">
        <f t="shared" si="43"/>
        <v>97.45134082504362</v>
      </c>
    </row>
    <row r="332" spans="1:17" ht="25.5">
      <c r="A332" s="58">
        <v>900</v>
      </c>
      <c r="B332" s="29">
        <v>90001</v>
      </c>
      <c r="C332" s="29">
        <v>6058</v>
      </c>
      <c r="D332" s="118" t="s">
        <v>12</v>
      </c>
      <c r="E332" s="26">
        <f t="shared" si="46"/>
        <v>1689288</v>
      </c>
      <c r="F332" s="31"/>
      <c r="G332" s="24">
        <v>1689288</v>
      </c>
      <c r="H332" s="24"/>
      <c r="I332" s="24"/>
      <c r="J332" s="30"/>
      <c r="K332" s="26">
        <f t="shared" si="47"/>
        <v>1764308</v>
      </c>
      <c r="L332" s="31"/>
      <c r="M332" s="30">
        <v>1764308</v>
      </c>
      <c r="N332" s="26">
        <f t="shared" si="48"/>
        <v>1764295</v>
      </c>
      <c r="O332" s="31"/>
      <c r="P332" s="30">
        <v>1764295</v>
      </c>
      <c r="Q332" s="37">
        <f t="shared" si="43"/>
        <v>99.9992631672021</v>
      </c>
    </row>
    <row r="333" spans="1:17" ht="25.5">
      <c r="A333" s="58"/>
      <c r="B333" s="29"/>
      <c r="C333" s="29">
        <v>6059</v>
      </c>
      <c r="D333" s="118" t="s">
        <v>12</v>
      </c>
      <c r="E333" s="26">
        <f t="shared" si="46"/>
        <v>710712</v>
      </c>
      <c r="F333" s="31"/>
      <c r="G333" s="24">
        <v>710712</v>
      </c>
      <c r="H333" s="24"/>
      <c r="I333" s="24"/>
      <c r="J333" s="30"/>
      <c r="K333" s="26">
        <v>801692</v>
      </c>
      <c r="L333" s="31"/>
      <c r="M333" s="30">
        <v>801692</v>
      </c>
      <c r="N333" s="26">
        <f t="shared" si="48"/>
        <v>790797</v>
      </c>
      <c r="O333" s="31"/>
      <c r="P333" s="30">
        <v>790797</v>
      </c>
      <c r="Q333" s="37">
        <f t="shared" si="43"/>
        <v>98.64099928650903</v>
      </c>
    </row>
    <row r="334" spans="1:17" s="85" customFormat="1" ht="27.75" customHeight="1">
      <c r="A334" s="152" t="s">
        <v>119</v>
      </c>
      <c r="B334" s="139"/>
      <c r="C334" s="139"/>
      <c r="D334" s="139"/>
      <c r="E334" s="47">
        <f>SUM(E332:E333)</f>
        <v>2400000</v>
      </c>
      <c r="F334" s="76">
        <f>SUM(F332:F333)</f>
        <v>0</v>
      </c>
      <c r="G334" s="75">
        <f>SUM(G332:G333)</f>
        <v>2400000</v>
      </c>
      <c r="H334" s="75"/>
      <c r="I334" s="75"/>
      <c r="J334" s="80"/>
      <c r="K334" s="47">
        <f aca="true" t="shared" si="51" ref="K334:P334">SUM(K332:K333)</f>
        <v>2566000</v>
      </c>
      <c r="L334" s="76">
        <f t="shared" si="51"/>
        <v>0</v>
      </c>
      <c r="M334" s="80">
        <f t="shared" si="51"/>
        <v>2566000</v>
      </c>
      <c r="N334" s="47">
        <f t="shared" si="51"/>
        <v>2555092</v>
      </c>
      <c r="O334" s="76">
        <f t="shared" si="51"/>
        <v>0</v>
      </c>
      <c r="P334" s="80">
        <f t="shared" si="51"/>
        <v>2555092</v>
      </c>
      <c r="Q334" s="37">
        <f t="shared" si="43"/>
        <v>99.57490257209665</v>
      </c>
    </row>
    <row r="335" spans="1:17" ht="12.75">
      <c r="A335" s="23"/>
      <c r="B335" s="23">
        <v>90003</v>
      </c>
      <c r="C335" s="23">
        <v>4300</v>
      </c>
      <c r="D335" s="118" t="s">
        <v>10</v>
      </c>
      <c r="E335" s="26">
        <f t="shared" si="46"/>
        <v>285000</v>
      </c>
      <c r="F335" s="27">
        <v>285000</v>
      </c>
      <c r="G335" s="25"/>
      <c r="H335" s="24">
        <v>0</v>
      </c>
      <c r="I335" s="25"/>
      <c r="J335" s="30">
        <f>SUM(E335+H331)</f>
        <v>285000</v>
      </c>
      <c r="K335" s="26">
        <f aca="true" t="shared" si="52" ref="K335:K348">SUM(L335:M335)</f>
        <v>252000</v>
      </c>
      <c r="L335" s="27">
        <v>252000</v>
      </c>
      <c r="M335" s="28"/>
      <c r="N335" s="26">
        <f aca="true" t="shared" si="53" ref="N335:N348">SUM(O335:P335)</f>
        <v>247370</v>
      </c>
      <c r="O335" s="27">
        <v>247370</v>
      </c>
      <c r="P335" s="28"/>
      <c r="Q335" s="37">
        <f t="shared" si="43"/>
        <v>98.16269841269842</v>
      </c>
    </row>
    <row r="336" spans="1:17" ht="20.25" customHeight="1">
      <c r="A336" s="138" t="s">
        <v>52</v>
      </c>
      <c r="B336" s="139"/>
      <c r="C336" s="139"/>
      <c r="D336" s="139"/>
      <c r="E336" s="35">
        <f t="shared" si="46"/>
        <v>285000</v>
      </c>
      <c r="F336" s="36">
        <f>SUM(F335)</f>
        <v>285000</v>
      </c>
      <c r="G336" s="33">
        <f>SUM(G335)</f>
        <v>0</v>
      </c>
      <c r="H336" s="33">
        <f>SUM(H335)</f>
        <v>0</v>
      </c>
      <c r="I336" s="40"/>
      <c r="J336" s="34">
        <f>SUM(J335)</f>
        <v>285000</v>
      </c>
      <c r="K336" s="35">
        <f t="shared" si="52"/>
        <v>252000</v>
      </c>
      <c r="L336" s="36">
        <f>SUM(L335)</f>
        <v>252000</v>
      </c>
      <c r="M336" s="34">
        <f>SUM(M335)</f>
        <v>0</v>
      </c>
      <c r="N336" s="35">
        <f t="shared" si="53"/>
        <v>247370</v>
      </c>
      <c r="O336" s="36">
        <f>SUM(O335)</f>
        <v>247370</v>
      </c>
      <c r="P336" s="34">
        <f>SUM(P335)</f>
        <v>0</v>
      </c>
      <c r="Q336" s="37">
        <f t="shared" si="43"/>
        <v>98.16269841269842</v>
      </c>
    </row>
    <row r="337" spans="1:17" ht="15" customHeight="1">
      <c r="A337" s="51"/>
      <c r="B337" s="29">
        <v>90004</v>
      </c>
      <c r="C337" s="29">
        <v>4210</v>
      </c>
      <c r="D337" s="120" t="s">
        <v>16</v>
      </c>
      <c r="E337" s="26">
        <f t="shared" si="46"/>
        <v>29000</v>
      </c>
      <c r="F337" s="27">
        <v>29000</v>
      </c>
      <c r="G337" s="25"/>
      <c r="H337" s="24">
        <v>0</v>
      </c>
      <c r="I337" s="25"/>
      <c r="J337" s="30">
        <f>SUM(E337+H337)</f>
        <v>29000</v>
      </c>
      <c r="K337" s="26">
        <f t="shared" si="52"/>
        <v>33200</v>
      </c>
      <c r="L337" s="27">
        <v>33200</v>
      </c>
      <c r="M337" s="28"/>
      <c r="N337" s="26">
        <f t="shared" si="53"/>
        <v>31818</v>
      </c>
      <c r="O337" s="27">
        <v>31818</v>
      </c>
      <c r="P337" s="28"/>
      <c r="Q337" s="37">
        <f t="shared" si="43"/>
        <v>95.83734939759037</v>
      </c>
    </row>
    <row r="338" spans="1:17" ht="12.75">
      <c r="A338" s="51"/>
      <c r="B338" s="23"/>
      <c r="C338" s="23">
        <v>4300</v>
      </c>
      <c r="D338" s="118" t="s">
        <v>10</v>
      </c>
      <c r="E338" s="26">
        <f t="shared" si="46"/>
        <v>100000</v>
      </c>
      <c r="F338" s="27">
        <v>100000</v>
      </c>
      <c r="G338" s="25"/>
      <c r="H338" s="24">
        <v>-10000</v>
      </c>
      <c r="I338" s="25"/>
      <c r="J338" s="30">
        <f>SUM(E338+H338)</f>
        <v>90000</v>
      </c>
      <c r="K338" s="26">
        <f t="shared" si="52"/>
        <v>96044</v>
      </c>
      <c r="L338" s="27">
        <v>96044</v>
      </c>
      <c r="M338" s="28"/>
      <c r="N338" s="26">
        <f t="shared" si="53"/>
        <v>91477</v>
      </c>
      <c r="O338" s="27">
        <v>91477</v>
      </c>
      <c r="P338" s="28"/>
      <c r="Q338" s="37">
        <f t="shared" si="43"/>
        <v>95.24488775977676</v>
      </c>
    </row>
    <row r="339" spans="1:17" ht="28.5" customHeight="1">
      <c r="A339" s="138" t="s">
        <v>53</v>
      </c>
      <c r="B339" s="139"/>
      <c r="C339" s="139"/>
      <c r="D339" s="139"/>
      <c r="E339" s="35">
        <f t="shared" si="46"/>
        <v>129000</v>
      </c>
      <c r="F339" s="36">
        <f>SUM(F337:F338)</f>
        <v>129000</v>
      </c>
      <c r="G339" s="33">
        <f>SUM(G337:G338)</f>
        <v>0</v>
      </c>
      <c r="H339" s="33">
        <f>SUM(H337:H338)</f>
        <v>-10000</v>
      </c>
      <c r="I339" s="40"/>
      <c r="J339" s="34">
        <f>SUM(J337:J338)</f>
        <v>119000</v>
      </c>
      <c r="K339" s="35">
        <f t="shared" si="52"/>
        <v>129244</v>
      </c>
      <c r="L339" s="36">
        <f>SUM(L337:L338)</f>
        <v>129244</v>
      </c>
      <c r="M339" s="34">
        <f>SUM(M337:M338)</f>
        <v>0</v>
      </c>
      <c r="N339" s="35">
        <f t="shared" si="53"/>
        <v>123295</v>
      </c>
      <c r="O339" s="36">
        <f>SUM(O337:O338)</f>
        <v>123295</v>
      </c>
      <c r="P339" s="34">
        <f>SUM(P337:P338)</f>
        <v>0</v>
      </c>
      <c r="Q339" s="37">
        <f t="shared" si="43"/>
        <v>95.39707839435486</v>
      </c>
    </row>
    <row r="340" spans="1:17" ht="13.5" customHeight="1">
      <c r="A340" s="51"/>
      <c r="B340" s="29">
        <v>90013</v>
      </c>
      <c r="C340" s="29">
        <v>4210</v>
      </c>
      <c r="D340" s="120" t="s">
        <v>16</v>
      </c>
      <c r="E340" s="26">
        <f t="shared" si="46"/>
        <v>5000</v>
      </c>
      <c r="F340" s="27">
        <v>5000</v>
      </c>
      <c r="G340" s="52"/>
      <c r="H340" s="24">
        <v>0</v>
      </c>
      <c r="I340" s="52"/>
      <c r="J340" s="30">
        <f>SUM(E340+H340)</f>
        <v>5000</v>
      </c>
      <c r="K340" s="26">
        <f t="shared" si="52"/>
        <v>5000</v>
      </c>
      <c r="L340" s="27">
        <v>5000</v>
      </c>
      <c r="M340" s="55"/>
      <c r="N340" s="26">
        <f t="shared" si="53"/>
        <v>0</v>
      </c>
      <c r="O340" s="27">
        <v>0</v>
      </c>
      <c r="P340" s="55"/>
      <c r="Q340" s="37">
        <f aca="true" t="shared" si="54" ref="Q340:Q386">SUM(N340/K340)*100</f>
        <v>0</v>
      </c>
    </row>
    <row r="341" spans="1:17" ht="12.75">
      <c r="A341" s="51"/>
      <c r="B341" s="23"/>
      <c r="C341" s="23">
        <v>4300</v>
      </c>
      <c r="D341" s="118" t="s">
        <v>10</v>
      </c>
      <c r="E341" s="26">
        <f t="shared" si="46"/>
        <v>50000</v>
      </c>
      <c r="F341" s="27">
        <v>50000</v>
      </c>
      <c r="G341" s="25"/>
      <c r="H341" s="24">
        <v>0</v>
      </c>
      <c r="I341" s="25"/>
      <c r="J341" s="30">
        <f>SUM(E341+H341)</f>
        <v>50000</v>
      </c>
      <c r="K341" s="26">
        <f t="shared" si="52"/>
        <v>98000</v>
      </c>
      <c r="L341" s="27">
        <v>98000</v>
      </c>
      <c r="M341" s="28"/>
      <c r="N341" s="26">
        <f t="shared" si="53"/>
        <v>89177</v>
      </c>
      <c r="O341" s="27">
        <v>89177</v>
      </c>
      <c r="P341" s="28"/>
      <c r="Q341" s="37">
        <f t="shared" si="54"/>
        <v>90.9969387755102</v>
      </c>
    </row>
    <row r="342" spans="1:17" ht="18" customHeight="1">
      <c r="A342" s="138" t="s">
        <v>54</v>
      </c>
      <c r="B342" s="139"/>
      <c r="C342" s="139"/>
      <c r="D342" s="139"/>
      <c r="E342" s="35">
        <f t="shared" si="46"/>
        <v>55000</v>
      </c>
      <c r="F342" s="36">
        <f>SUM(F340:F341)</f>
        <v>55000</v>
      </c>
      <c r="G342" s="33">
        <f>SUM(G340:G341)</f>
        <v>0</v>
      </c>
      <c r="H342" s="33">
        <f>SUM(H340:H341)</f>
        <v>0</v>
      </c>
      <c r="I342" s="40"/>
      <c r="J342" s="34">
        <f>SUM(J340:J341)</f>
        <v>55000</v>
      </c>
      <c r="K342" s="35">
        <f t="shared" si="52"/>
        <v>103000</v>
      </c>
      <c r="L342" s="36">
        <f>SUM(L340:L341)</f>
        <v>103000</v>
      </c>
      <c r="M342" s="34">
        <f>SUM(M340:M341)</f>
        <v>0</v>
      </c>
      <c r="N342" s="35">
        <f t="shared" si="53"/>
        <v>89177</v>
      </c>
      <c r="O342" s="36">
        <f>SUM(O340:O341)</f>
        <v>89177</v>
      </c>
      <c r="P342" s="34">
        <f>SUM(P340:P341)</f>
        <v>0</v>
      </c>
      <c r="Q342" s="37">
        <f t="shared" si="54"/>
        <v>86.57961165048543</v>
      </c>
    </row>
    <row r="343" spans="1:17" ht="12.75">
      <c r="A343" s="51"/>
      <c r="B343" s="23">
        <v>90015</v>
      </c>
      <c r="C343" s="23">
        <v>4260</v>
      </c>
      <c r="D343" s="118" t="s">
        <v>8</v>
      </c>
      <c r="E343" s="26">
        <f t="shared" si="46"/>
        <v>640000</v>
      </c>
      <c r="F343" s="27">
        <v>640000</v>
      </c>
      <c r="G343" s="25"/>
      <c r="H343" s="24">
        <v>0</v>
      </c>
      <c r="I343" s="25"/>
      <c r="J343" s="30">
        <f>SUM(E343+H343)</f>
        <v>640000</v>
      </c>
      <c r="K343" s="26">
        <f t="shared" si="52"/>
        <v>585600</v>
      </c>
      <c r="L343" s="27">
        <v>585600</v>
      </c>
      <c r="M343" s="28"/>
      <c r="N343" s="26">
        <f t="shared" si="53"/>
        <v>532720</v>
      </c>
      <c r="O343" s="27">
        <v>532720</v>
      </c>
      <c r="P343" s="28"/>
      <c r="Q343" s="37">
        <f t="shared" si="54"/>
        <v>90.96994535519126</v>
      </c>
    </row>
    <row r="344" spans="1:17" ht="14.25" customHeight="1">
      <c r="A344" s="51"/>
      <c r="B344" s="23"/>
      <c r="C344" s="23">
        <v>4270</v>
      </c>
      <c r="D344" s="118" t="s">
        <v>9</v>
      </c>
      <c r="E344" s="26">
        <f aca="true" t="shared" si="55" ref="E344:E385">SUM(F344:G344)</f>
        <v>228000</v>
      </c>
      <c r="F344" s="27">
        <v>228000</v>
      </c>
      <c r="G344" s="25"/>
      <c r="H344" s="24">
        <v>20000</v>
      </c>
      <c r="I344" s="25"/>
      <c r="J344" s="30">
        <f>SUM(E344+H344)</f>
        <v>248000</v>
      </c>
      <c r="K344" s="26">
        <f t="shared" si="52"/>
        <v>196400</v>
      </c>
      <c r="L344" s="27">
        <v>196400</v>
      </c>
      <c r="M344" s="28"/>
      <c r="N344" s="26">
        <f t="shared" si="53"/>
        <v>193217</v>
      </c>
      <c r="O344" s="27">
        <v>193217</v>
      </c>
      <c r="P344" s="28"/>
      <c r="Q344" s="37">
        <f t="shared" si="54"/>
        <v>98.37932790224032</v>
      </c>
    </row>
    <row r="345" spans="1:17" ht="12.75">
      <c r="A345" s="51"/>
      <c r="B345" s="23"/>
      <c r="C345" s="23">
        <v>4300</v>
      </c>
      <c r="D345" s="118" t="s">
        <v>10</v>
      </c>
      <c r="E345" s="26">
        <f t="shared" si="55"/>
        <v>20000</v>
      </c>
      <c r="F345" s="27">
        <v>20000</v>
      </c>
      <c r="G345" s="25"/>
      <c r="H345" s="24">
        <v>0</v>
      </c>
      <c r="I345" s="25"/>
      <c r="J345" s="30">
        <f>SUM(E345+H345)</f>
        <v>20000</v>
      </c>
      <c r="K345" s="26">
        <f t="shared" si="52"/>
        <v>10000</v>
      </c>
      <c r="L345" s="27">
        <v>10000</v>
      </c>
      <c r="M345" s="28"/>
      <c r="N345" s="26">
        <f t="shared" si="53"/>
        <v>9800</v>
      </c>
      <c r="O345" s="27">
        <v>9800</v>
      </c>
      <c r="P345" s="28"/>
      <c r="Q345" s="37">
        <f t="shared" si="54"/>
        <v>98</v>
      </c>
    </row>
    <row r="346" spans="1:17" ht="25.5">
      <c r="A346" s="51"/>
      <c r="B346" s="23"/>
      <c r="C346" s="39">
        <v>6050</v>
      </c>
      <c r="D346" s="118" t="s">
        <v>65</v>
      </c>
      <c r="E346" s="26">
        <f t="shared" si="55"/>
        <v>230000</v>
      </c>
      <c r="F346" s="31"/>
      <c r="G346" s="24">
        <v>230000</v>
      </c>
      <c r="H346" s="25">
        <v>0</v>
      </c>
      <c r="I346" s="24">
        <v>20000</v>
      </c>
      <c r="J346" s="30">
        <f>SUM(E346+I346)</f>
        <v>250000</v>
      </c>
      <c r="K346" s="26">
        <f t="shared" si="52"/>
        <v>300000</v>
      </c>
      <c r="L346" s="31"/>
      <c r="M346" s="30">
        <v>300000</v>
      </c>
      <c r="N346" s="26">
        <f t="shared" si="53"/>
        <v>202071</v>
      </c>
      <c r="O346" s="31"/>
      <c r="P346" s="30">
        <v>202071</v>
      </c>
      <c r="Q346" s="37">
        <f t="shared" si="54"/>
        <v>67.357</v>
      </c>
    </row>
    <row r="347" spans="1:17" ht="26.25" customHeight="1">
      <c r="A347" s="138" t="s">
        <v>55</v>
      </c>
      <c r="B347" s="139"/>
      <c r="C347" s="139"/>
      <c r="D347" s="139"/>
      <c r="E347" s="35">
        <f t="shared" si="55"/>
        <v>1118000</v>
      </c>
      <c r="F347" s="36">
        <f>SUM(F343:F345)</f>
        <v>888000</v>
      </c>
      <c r="G347" s="33">
        <f>SUM(G346)</f>
        <v>230000</v>
      </c>
      <c r="H347" s="33">
        <f>SUM(H343:H345)</f>
        <v>20000</v>
      </c>
      <c r="I347" s="33">
        <f>SUM(I346)</f>
        <v>20000</v>
      </c>
      <c r="J347" s="34">
        <f>SUM(J343:J346)</f>
        <v>1158000</v>
      </c>
      <c r="K347" s="35">
        <f t="shared" si="52"/>
        <v>1092000</v>
      </c>
      <c r="L347" s="36">
        <f>SUM(L343:L346)</f>
        <v>792000</v>
      </c>
      <c r="M347" s="34">
        <f>SUM(M346)</f>
        <v>300000</v>
      </c>
      <c r="N347" s="35">
        <f t="shared" si="53"/>
        <v>937808</v>
      </c>
      <c r="O347" s="36">
        <f>SUM(O343:O345)</f>
        <v>735737</v>
      </c>
      <c r="P347" s="34">
        <f>SUM(P346)</f>
        <v>202071</v>
      </c>
      <c r="Q347" s="37">
        <f t="shared" si="54"/>
        <v>85.87985347985348</v>
      </c>
    </row>
    <row r="348" spans="1:17" ht="12.75">
      <c r="A348" s="51"/>
      <c r="B348" s="23">
        <v>90095</v>
      </c>
      <c r="C348" s="23">
        <v>4300</v>
      </c>
      <c r="D348" s="118" t="s">
        <v>10</v>
      </c>
      <c r="E348" s="26">
        <f>SUM(F348:G348)</f>
        <v>30000</v>
      </c>
      <c r="F348" s="27">
        <v>30000</v>
      </c>
      <c r="G348" s="24">
        <v>0</v>
      </c>
      <c r="H348" s="24">
        <v>10000</v>
      </c>
      <c r="I348" s="24">
        <v>0</v>
      </c>
      <c r="J348" s="30">
        <v>10000</v>
      </c>
      <c r="K348" s="26">
        <f t="shared" si="52"/>
        <v>30000</v>
      </c>
      <c r="L348" s="27">
        <v>30000</v>
      </c>
      <c r="M348" s="30">
        <v>0</v>
      </c>
      <c r="N348" s="26">
        <f t="shared" si="53"/>
        <v>6316</v>
      </c>
      <c r="O348" s="27">
        <v>6316</v>
      </c>
      <c r="P348" s="30">
        <v>0</v>
      </c>
      <c r="Q348" s="37">
        <f t="shared" si="54"/>
        <v>21.05333333333333</v>
      </c>
    </row>
    <row r="349" spans="1:17" s="48" customFormat="1" ht="16.5" customHeight="1">
      <c r="A349" s="138" t="s">
        <v>131</v>
      </c>
      <c r="B349" s="151"/>
      <c r="C349" s="151"/>
      <c r="D349" s="151"/>
      <c r="E349" s="35">
        <f>SUM(E348)</f>
        <v>30000</v>
      </c>
      <c r="F349" s="36">
        <f>SUM(F348)</f>
        <v>30000</v>
      </c>
      <c r="G349" s="33">
        <f>SUM(G348)</f>
        <v>0</v>
      </c>
      <c r="H349" s="33"/>
      <c r="I349" s="33"/>
      <c r="J349" s="34"/>
      <c r="K349" s="35">
        <f aca="true" t="shared" si="56" ref="K349:P349">SUM(K348)</f>
        <v>30000</v>
      </c>
      <c r="L349" s="36">
        <f t="shared" si="56"/>
        <v>30000</v>
      </c>
      <c r="M349" s="34">
        <f t="shared" si="56"/>
        <v>0</v>
      </c>
      <c r="N349" s="35">
        <f t="shared" si="56"/>
        <v>6316</v>
      </c>
      <c r="O349" s="36">
        <f t="shared" si="56"/>
        <v>6316</v>
      </c>
      <c r="P349" s="34">
        <f t="shared" si="56"/>
        <v>0</v>
      </c>
      <c r="Q349" s="37">
        <f t="shared" si="54"/>
        <v>21.05333333333333</v>
      </c>
    </row>
    <row r="350" spans="1:17" s="97" customFormat="1" ht="18.75" customHeight="1">
      <c r="A350" s="173" t="s">
        <v>66</v>
      </c>
      <c r="B350" s="174"/>
      <c r="C350" s="174"/>
      <c r="D350" s="175"/>
      <c r="E350" s="95">
        <f>SUM(E334+E336+E339+E342+E347+E348)</f>
        <v>4017000</v>
      </c>
      <c r="F350" s="96">
        <f>SUM(F334+F336+F339+F342+F347+F348)</f>
        <v>1387000</v>
      </c>
      <c r="G350" s="93">
        <f>SUM(G334+G336+G339+G342+G347+G348)</f>
        <v>2630000</v>
      </c>
      <c r="H350" s="93">
        <f>SUM(H339+H344+H348)</f>
        <v>20000</v>
      </c>
      <c r="I350" s="93">
        <f>SUM(I347)</f>
        <v>20000</v>
      </c>
      <c r="J350" s="94">
        <f>SUM(J348+J347+J342+J339+J336)</f>
        <v>1627000</v>
      </c>
      <c r="K350" s="95">
        <f aca="true" t="shared" si="57" ref="K350:P350">SUM(K334+K336+K339+K342+K347+K348)</f>
        <v>4172244</v>
      </c>
      <c r="L350" s="96">
        <f t="shared" si="57"/>
        <v>1306244</v>
      </c>
      <c r="M350" s="94">
        <f t="shared" si="57"/>
        <v>2866000</v>
      </c>
      <c r="N350" s="95">
        <f t="shared" si="57"/>
        <v>3959058</v>
      </c>
      <c r="O350" s="96">
        <f t="shared" si="57"/>
        <v>1201895</v>
      </c>
      <c r="P350" s="94">
        <f t="shared" si="57"/>
        <v>2757163</v>
      </c>
      <c r="Q350" s="37">
        <f t="shared" si="54"/>
        <v>94.89037553891862</v>
      </c>
    </row>
    <row r="351" spans="1:17" ht="38.25" customHeight="1">
      <c r="A351" s="49">
        <v>921</v>
      </c>
      <c r="B351" s="39">
        <v>92109</v>
      </c>
      <c r="C351" s="39">
        <v>2820</v>
      </c>
      <c r="D351" s="119" t="s">
        <v>109</v>
      </c>
      <c r="E351" s="100">
        <f>SUM(F351+G351)</f>
        <v>60000</v>
      </c>
      <c r="F351" s="101">
        <v>60000</v>
      </c>
      <c r="G351" s="98">
        <v>0</v>
      </c>
      <c r="H351" s="98">
        <v>60000</v>
      </c>
      <c r="I351" s="98"/>
      <c r="J351" s="99">
        <f aca="true" t="shared" si="58" ref="J351:J359">SUM(E351+H351)</f>
        <v>120000</v>
      </c>
      <c r="K351" s="100">
        <f>SUM(L351+M351)</f>
        <v>53835</v>
      </c>
      <c r="L351" s="101">
        <v>53835</v>
      </c>
      <c r="M351" s="99">
        <v>0</v>
      </c>
      <c r="N351" s="100">
        <f>SUM(O351+P351)</f>
        <v>53835</v>
      </c>
      <c r="O351" s="101">
        <v>53835</v>
      </c>
      <c r="P351" s="99">
        <v>0</v>
      </c>
      <c r="Q351" s="37">
        <f t="shared" si="54"/>
        <v>100</v>
      </c>
    </row>
    <row r="352" spans="1:17" ht="12.75" customHeight="1">
      <c r="A352" s="49"/>
      <c r="B352" s="39"/>
      <c r="C352" s="39">
        <v>4110</v>
      </c>
      <c r="D352" s="119" t="s">
        <v>23</v>
      </c>
      <c r="E352" s="26">
        <f>SUM(F352+G352)</f>
        <v>5000</v>
      </c>
      <c r="F352" s="27">
        <v>5000</v>
      </c>
      <c r="G352" s="24"/>
      <c r="H352" s="24"/>
      <c r="I352" s="24"/>
      <c r="J352" s="30"/>
      <c r="K352" s="26">
        <f>SUM(L352+M352)</f>
        <v>5620</v>
      </c>
      <c r="L352" s="27">
        <v>5620</v>
      </c>
      <c r="M352" s="30"/>
      <c r="N352" s="26">
        <f>SUM(O352+P352)</f>
        <v>671</v>
      </c>
      <c r="O352" s="27">
        <v>671</v>
      </c>
      <c r="P352" s="30"/>
      <c r="Q352" s="37">
        <f t="shared" si="54"/>
        <v>11.93950177935943</v>
      </c>
    </row>
    <row r="353" spans="1:17" ht="12.75" customHeight="1">
      <c r="A353" s="49"/>
      <c r="B353" s="39"/>
      <c r="C353" s="39">
        <v>4120</v>
      </c>
      <c r="D353" s="119" t="s">
        <v>24</v>
      </c>
      <c r="E353" s="26"/>
      <c r="F353" s="27">
        <v>0</v>
      </c>
      <c r="G353" s="24"/>
      <c r="H353" s="24"/>
      <c r="I353" s="24"/>
      <c r="J353" s="30"/>
      <c r="K353" s="26">
        <f>SUM(L353+M353)</f>
        <v>75</v>
      </c>
      <c r="L353" s="27">
        <v>75</v>
      </c>
      <c r="M353" s="30"/>
      <c r="N353" s="26">
        <f>SUM(O353+P353)</f>
        <v>0</v>
      </c>
      <c r="O353" s="27">
        <v>0</v>
      </c>
      <c r="P353" s="30"/>
      <c r="Q353" s="37">
        <f t="shared" si="54"/>
        <v>0</v>
      </c>
    </row>
    <row r="354" spans="1:17" ht="14.25" customHeight="1">
      <c r="A354" s="51"/>
      <c r="B354" s="23"/>
      <c r="C354" s="39">
        <v>4170</v>
      </c>
      <c r="D354" s="120" t="s">
        <v>95</v>
      </c>
      <c r="E354" s="26">
        <f>SUM(F354+G354)</f>
        <v>89600</v>
      </c>
      <c r="F354" s="27">
        <v>89600</v>
      </c>
      <c r="G354" s="24">
        <v>0</v>
      </c>
      <c r="H354" s="24">
        <v>102000</v>
      </c>
      <c r="I354" s="24"/>
      <c r="J354" s="30">
        <f t="shared" si="58"/>
        <v>191600</v>
      </c>
      <c r="K354" s="26">
        <f>SUM(L354+M354)</f>
        <v>83305</v>
      </c>
      <c r="L354" s="27">
        <v>83305</v>
      </c>
      <c r="M354" s="30">
        <v>0</v>
      </c>
      <c r="N354" s="26">
        <f>SUM(O354+P354)</f>
        <v>70130</v>
      </c>
      <c r="O354" s="27">
        <v>70130</v>
      </c>
      <c r="P354" s="30">
        <v>0</v>
      </c>
      <c r="Q354" s="37">
        <f t="shared" si="54"/>
        <v>84.1846227717424</v>
      </c>
    </row>
    <row r="355" spans="1:17" ht="12.75" customHeight="1">
      <c r="A355" s="51"/>
      <c r="B355" s="23"/>
      <c r="C355" s="39">
        <v>4210</v>
      </c>
      <c r="D355" s="120" t="s">
        <v>16</v>
      </c>
      <c r="E355" s="26">
        <f t="shared" si="55"/>
        <v>62000</v>
      </c>
      <c r="F355" s="27">
        <v>62000</v>
      </c>
      <c r="G355" s="25"/>
      <c r="H355" s="24">
        <v>-4000</v>
      </c>
      <c r="I355" s="25"/>
      <c r="J355" s="30">
        <f t="shared" si="58"/>
        <v>58000</v>
      </c>
      <c r="K355" s="26">
        <f aca="true" t="shared" si="59" ref="K355:K381">SUM(L355:M355)</f>
        <v>51130</v>
      </c>
      <c r="L355" s="27">
        <v>51130</v>
      </c>
      <c r="M355" s="28"/>
      <c r="N355" s="26">
        <f aca="true" t="shared" si="60" ref="N355:N381">SUM(O355:P355)</f>
        <v>47859</v>
      </c>
      <c r="O355" s="27">
        <v>47859</v>
      </c>
      <c r="P355" s="28"/>
      <c r="Q355" s="37">
        <f t="shared" si="54"/>
        <v>93.60258165460591</v>
      </c>
    </row>
    <row r="356" spans="1:17" ht="12.75">
      <c r="A356" s="51"/>
      <c r="B356" s="23"/>
      <c r="C356" s="23">
        <v>4260</v>
      </c>
      <c r="D356" s="118" t="s">
        <v>8</v>
      </c>
      <c r="E356" s="26">
        <f t="shared" si="55"/>
        <v>2000</v>
      </c>
      <c r="F356" s="31">
        <v>2000</v>
      </c>
      <c r="G356" s="25"/>
      <c r="H356" s="25">
        <v>0</v>
      </c>
      <c r="I356" s="25"/>
      <c r="J356" s="30">
        <f t="shared" si="58"/>
        <v>2000</v>
      </c>
      <c r="K356" s="26">
        <f t="shared" si="59"/>
        <v>1200</v>
      </c>
      <c r="L356" s="31">
        <v>1200</v>
      </c>
      <c r="M356" s="28"/>
      <c r="N356" s="26">
        <f t="shared" si="60"/>
        <v>1151</v>
      </c>
      <c r="O356" s="27">
        <v>1151</v>
      </c>
      <c r="P356" s="28"/>
      <c r="Q356" s="37">
        <f t="shared" si="54"/>
        <v>95.91666666666666</v>
      </c>
    </row>
    <row r="357" spans="1:17" ht="12.75">
      <c r="A357" s="51"/>
      <c r="B357" s="23"/>
      <c r="C357" s="23">
        <v>4270</v>
      </c>
      <c r="D357" s="118" t="s">
        <v>9</v>
      </c>
      <c r="E357" s="26">
        <f t="shared" si="55"/>
        <v>0</v>
      </c>
      <c r="F357" s="31">
        <v>0</v>
      </c>
      <c r="G357" s="25"/>
      <c r="H357" s="25"/>
      <c r="I357" s="25"/>
      <c r="J357" s="30"/>
      <c r="K357" s="26">
        <f t="shared" si="59"/>
        <v>600</v>
      </c>
      <c r="L357" s="31">
        <v>600</v>
      </c>
      <c r="M357" s="28"/>
      <c r="N357" s="26">
        <f t="shared" si="60"/>
        <v>0</v>
      </c>
      <c r="O357" s="31">
        <v>0</v>
      </c>
      <c r="P357" s="28"/>
      <c r="Q357" s="37">
        <f t="shared" si="54"/>
        <v>0</v>
      </c>
    </row>
    <row r="358" spans="1:17" ht="12.75">
      <c r="A358" s="51"/>
      <c r="B358" s="23"/>
      <c r="C358" s="23">
        <v>4300</v>
      </c>
      <c r="D358" s="118" t="s">
        <v>38</v>
      </c>
      <c r="E358" s="26">
        <f t="shared" si="55"/>
        <v>189000</v>
      </c>
      <c r="F358" s="27">
        <v>189000</v>
      </c>
      <c r="G358" s="25"/>
      <c r="H358" s="24">
        <v>-153000</v>
      </c>
      <c r="I358" s="25"/>
      <c r="J358" s="30">
        <f t="shared" si="58"/>
        <v>36000</v>
      </c>
      <c r="K358" s="26">
        <f t="shared" si="59"/>
        <v>388366</v>
      </c>
      <c r="L358" s="27">
        <v>388366</v>
      </c>
      <c r="M358" s="28"/>
      <c r="N358" s="26">
        <f t="shared" si="60"/>
        <v>364063</v>
      </c>
      <c r="O358" s="27">
        <v>364063</v>
      </c>
      <c r="P358" s="28"/>
      <c r="Q358" s="37">
        <f t="shared" si="54"/>
        <v>93.74224314177863</v>
      </c>
    </row>
    <row r="359" spans="1:17" ht="12.75">
      <c r="A359" s="51"/>
      <c r="B359" s="23"/>
      <c r="C359" s="23">
        <v>4430</v>
      </c>
      <c r="D359" s="118" t="s">
        <v>28</v>
      </c>
      <c r="E359" s="26">
        <f t="shared" si="55"/>
        <v>6500</v>
      </c>
      <c r="F359" s="31">
        <v>6500</v>
      </c>
      <c r="G359" s="25"/>
      <c r="H359" s="25">
        <v>0</v>
      </c>
      <c r="I359" s="25"/>
      <c r="J359" s="30">
        <f t="shared" si="58"/>
        <v>6500</v>
      </c>
      <c r="K359" s="26">
        <f t="shared" si="59"/>
        <v>4550</v>
      </c>
      <c r="L359" s="31">
        <v>4550</v>
      </c>
      <c r="M359" s="28"/>
      <c r="N359" s="26">
        <f t="shared" si="60"/>
        <v>3722</v>
      </c>
      <c r="O359" s="27">
        <v>3722</v>
      </c>
      <c r="P359" s="28"/>
      <c r="Q359" s="37">
        <f t="shared" si="54"/>
        <v>81.80219780219781</v>
      </c>
    </row>
    <row r="360" spans="1:17" ht="28.5" customHeight="1">
      <c r="A360" s="138" t="s">
        <v>132</v>
      </c>
      <c r="B360" s="139"/>
      <c r="C360" s="139"/>
      <c r="D360" s="139"/>
      <c r="E360" s="35">
        <f t="shared" si="55"/>
        <v>414100</v>
      </c>
      <c r="F360" s="36">
        <f>SUM(F351:F359)</f>
        <v>414100</v>
      </c>
      <c r="G360" s="33"/>
      <c r="H360" s="33">
        <f>SUM(H351:H359)</f>
        <v>5000</v>
      </c>
      <c r="I360" s="33" t="e">
        <f>SUM(#REF!)</f>
        <v>#REF!</v>
      </c>
      <c r="J360" s="34">
        <f>SUM(E360+H360)</f>
        <v>419100</v>
      </c>
      <c r="K360" s="35">
        <f t="shared" si="59"/>
        <v>588681</v>
      </c>
      <c r="L360" s="36">
        <f>SUM(L351:L359)</f>
        <v>588681</v>
      </c>
      <c r="M360" s="34"/>
      <c r="N360" s="35">
        <f t="shared" si="60"/>
        <v>541431</v>
      </c>
      <c r="O360" s="36">
        <f>SUM(O351:O359)</f>
        <v>541431</v>
      </c>
      <c r="P360" s="34"/>
      <c r="Q360" s="37">
        <f t="shared" si="54"/>
        <v>91.97358161720864</v>
      </c>
    </row>
    <row r="361" spans="1:17" ht="25.5">
      <c r="A361" s="51"/>
      <c r="B361" s="29">
        <v>92116</v>
      </c>
      <c r="C361" s="29">
        <v>2480</v>
      </c>
      <c r="D361" s="118" t="s">
        <v>67</v>
      </c>
      <c r="E361" s="26">
        <f t="shared" si="55"/>
        <v>489150</v>
      </c>
      <c r="F361" s="27">
        <v>489150</v>
      </c>
      <c r="G361" s="25"/>
      <c r="H361" s="24">
        <v>0</v>
      </c>
      <c r="I361" s="25"/>
      <c r="J361" s="30">
        <f>SUM(E361+H361)</f>
        <v>489150</v>
      </c>
      <c r="K361" s="26">
        <f t="shared" si="59"/>
        <v>357922</v>
      </c>
      <c r="L361" s="27">
        <v>357922</v>
      </c>
      <c r="M361" s="28"/>
      <c r="N361" s="26">
        <f t="shared" si="60"/>
        <v>357922</v>
      </c>
      <c r="O361" s="27">
        <v>357922</v>
      </c>
      <c r="P361" s="28"/>
      <c r="Q361" s="37">
        <f t="shared" si="54"/>
        <v>100</v>
      </c>
    </row>
    <row r="362" spans="1:17" ht="25.5">
      <c r="A362" s="51"/>
      <c r="B362" s="29"/>
      <c r="C362" s="39">
        <v>6050</v>
      </c>
      <c r="D362" s="118" t="s">
        <v>65</v>
      </c>
      <c r="E362" s="26">
        <f t="shared" si="55"/>
        <v>0</v>
      </c>
      <c r="F362" s="27">
        <v>0</v>
      </c>
      <c r="G362" s="25"/>
      <c r="H362" s="24"/>
      <c r="I362" s="25"/>
      <c r="J362" s="30"/>
      <c r="K362" s="26">
        <f t="shared" si="59"/>
        <v>204210</v>
      </c>
      <c r="L362" s="27">
        <v>0</v>
      </c>
      <c r="M362" s="30">
        <v>204210</v>
      </c>
      <c r="N362" s="26">
        <f t="shared" si="60"/>
        <v>196552</v>
      </c>
      <c r="O362" s="27">
        <v>0</v>
      </c>
      <c r="P362" s="30">
        <v>196552</v>
      </c>
      <c r="Q362" s="37">
        <f t="shared" si="54"/>
        <v>96.24993878850204</v>
      </c>
    </row>
    <row r="363" spans="1:17" ht="15.75" customHeight="1">
      <c r="A363" s="147" t="s">
        <v>56</v>
      </c>
      <c r="B363" s="139"/>
      <c r="C363" s="139"/>
      <c r="D363" s="139"/>
      <c r="E363" s="35">
        <f t="shared" si="55"/>
        <v>489150</v>
      </c>
      <c r="F363" s="36">
        <f>SUM(F361)</f>
        <v>489150</v>
      </c>
      <c r="G363" s="40">
        <v>0</v>
      </c>
      <c r="H363" s="33">
        <f>SUM(H361)</f>
        <v>0</v>
      </c>
      <c r="I363" s="40">
        <v>0</v>
      </c>
      <c r="J363" s="34">
        <f>SUM(+J361)</f>
        <v>489150</v>
      </c>
      <c r="K363" s="35">
        <f t="shared" si="59"/>
        <v>562132</v>
      </c>
      <c r="L363" s="36">
        <f>SUM(L361:L362)</f>
        <v>357922</v>
      </c>
      <c r="M363" s="34">
        <f>SUM(M362)</f>
        <v>204210</v>
      </c>
      <c r="N363" s="35">
        <f t="shared" si="60"/>
        <v>554474</v>
      </c>
      <c r="O363" s="36">
        <f>SUM(O361:O362)</f>
        <v>357922</v>
      </c>
      <c r="P363" s="34">
        <f>SUM(P362)</f>
        <v>196552</v>
      </c>
      <c r="Q363" s="37">
        <f t="shared" si="54"/>
        <v>98.63768652202685</v>
      </c>
    </row>
    <row r="364" spans="1:17" ht="40.5" customHeight="1">
      <c r="A364" s="51"/>
      <c r="B364" s="29">
        <v>92120</v>
      </c>
      <c r="C364" s="29">
        <v>2720</v>
      </c>
      <c r="D364" s="124" t="s">
        <v>156</v>
      </c>
      <c r="E364" s="45">
        <f t="shared" si="55"/>
        <v>0</v>
      </c>
      <c r="F364" s="46">
        <v>0</v>
      </c>
      <c r="G364" s="40"/>
      <c r="H364" s="33"/>
      <c r="I364" s="40"/>
      <c r="J364" s="34"/>
      <c r="K364" s="45">
        <f t="shared" si="59"/>
        <v>30000</v>
      </c>
      <c r="L364" s="46">
        <v>30000</v>
      </c>
      <c r="M364" s="41"/>
      <c r="N364" s="45">
        <f t="shared" si="60"/>
        <v>30000</v>
      </c>
      <c r="O364" s="46">
        <v>30000</v>
      </c>
      <c r="P364" s="41"/>
      <c r="Q364" s="37">
        <f t="shared" si="54"/>
        <v>100</v>
      </c>
    </row>
    <row r="365" spans="1:17" ht="14.25" customHeight="1">
      <c r="A365" s="51"/>
      <c r="B365" s="29"/>
      <c r="C365" s="29">
        <v>4210</v>
      </c>
      <c r="D365" s="120" t="s">
        <v>16</v>
      </c>
      <c r="E365" s="26">
        <f t="shared" si="55"/>
        <v>1500</v>
      </c>
      <c r="F365" s="27">
        <v>1500</v>
      </c>
      <c r="G365" s="25"/>
      <c r="H365" s="24">
        <v>0</v>
      </c>
      <c r="I365" s="25"/>
      <c r="J365" s="30">
        <f>SUM(E365+H365)</f>
        <v>1500</v>
      </c>
      <c r="K365" s="26">
        <f t="shared" si="59"/>
        <v>1500</v>
      </c>
      <c r="L365" s="27">
        <v>1500</v>
      </c>
      <c r="M365" s="28"/>
      <c r="N365" s="26">
        <f t="shared" si="60"/>
        <v>1413</v>
      </c>
      <c r="O365" s="27">
        <v>1413</v>
      </c>
      <c r="P365" s="28"/>
      <c r="Q365" s="37">
        <f t="shared" si="54"/>
        <v>94.19999999999999</v>
      </c>
    </row>
    <row r="366" spans="1:17" ht="12.75">
      <c r="A366" s="51"/>
      <c r="B366" s="23"/>
      <c r="C366" s="23">
        <v>4260</v>
      </c>
      <c r="D366" s="118" t="s">
        <v>8</v>
      </c>
      <c r="E366" s="26">
        <f t="shared" si="55"/>
        <v>1000</v>
      </c>
      <c r="F366" s="27">
        <v>1000</v>
      </c>
      <c r="G366" s="25"/>
      <c r="H366" s="24">
        <v>0</v>
      </c>
      <c r="I366" s="25"/>
      <c r="J366" s="30">
        <f>SUM(E366+H366)</f>
        <v>1000</v>
      </c>
      <c r="K366" s="26">
        <f t="shared" si="59"/>
        <v>1000</v>
      </c>
      <c r="L366" s="27">
        <v>1000</v>
      </c>
      <c r="M366" s="28"/>
      <c r="N366" s="26">
        <f t="shared" si="60"/>
        <v>423</v>
      </c>
      <c r="O366" s="27">
        <v>423</v>
      </c>
      <c r="P366" s="28"/>
      <c r="Q366" s="37">
        <f t="shared" si="54"/>
        <v>42.3</v>
      </c>
    </row>
    <row r="367" spans="1:17" ht="12.75">
      <c r="A367" s="51"/>
      <c r="B367" s="23"/>
      <c r="C367" s="23">
        <v>4300</v>
      </c>
      <c r="D367" s="118" t="s">
        <v>38</v>
      </c>
      <c r="E367" s="26">
        <f t="shared" si="55"/>
        <v>45000</v>
      </c>
      <c r="F367" s="27">
        <v>45000</v>
      </c>
      <c r="G367" s="25"/>
      <c r="H367" s="24">
        <v>-15000</v>
      </c>
      <c r="I367" s="25"/>
      <c r="J367" s="30">
        <f>SUM(E367+H367)</f>
        <v>30000</v>
      </c>
      <c r="K367" s="26">
        <f t="shared" si="59"/>
        <v>25000</v>
      </c>
      <c r="L367" s="27">
        <v>25000</v>
      </c>
      <c r="M367" s="28"/>
      <c r="N367" s="26">
        <f t="shared" si="60"/>
        <v>21334</v>
      </c>
      <c r="O367" s="27">
        <v>21334</v>
      </c>
      <c r="P367" s="28"/>
      <c r="Q367" s="37">
        <f t="shared" si="54"/>
        <v>85.336</v>
      </c>
    </row>
    <row r="368" spans="1:17" ht="27.75" customHeight="1">
      <c r="A368" s="138" t="s">
        <v>121</v>
      </c>
      <c r="B368" s="139"/>
      <c r="C368" s="139"/>
      <c r="D368" s="139"/>
      <c r="E368" s="35">
        <f>SUM(F368:G368)</f>
        <v>47500</v>
      </c>
      <c r="F368" s="36">
        <f>SUM(F365:F367)</f>
        <v>47500</v>
      </c>
      <c r="G368" s="33">
        <f>SUM(G365:G367)</f>
        <v>0</v>
      </c>
      <c r="H368" s="33">
        <f>SUM(H365:H367)</f>
        <v>-15000</v>
      </c>
      <c r="I368" s="33"/>
      <c r="J368" s="34">
        <f>SUM(J365:J367)</f>
        <v>32500</v>
      </c>
      <c r="K368" s="35">
        <f t="shared" si="59"/>
        <v>57500</v>
      </c>
      <c r="L368" s="36">
        <f>SUM(L364:L367)</f>
        <v>57500</v>
      </c>
      <c r="M368" s="34">
        <f>SUM(M365:M367)</f>
        <v>0</v>
      </c>
      <c r="N368" s="35">
        <f t="shared" si="60"/>
        <v>53170</v>
      </c>
      <c r="O368" s="36">
        <f>SUM(O364:O367)</f>
        <v>53170</v>
      </c>
      <c r="P368" s="34">
        <f>SUM(P365:P367)</f>
        <v>0</v>
      </c>
      <c r="Q368" s="37">
        <f t="shared" si="54"/>
        <v>92.4695652173913</v>
      </c>
    </row>
    <row r="369" spans="1:17" ht="14.25" customHeight="1">
      <c r="A369" s="51"/>
      <c r="B369" s="29">
        <v>92195</v>
      </c>
      <c r="C369" s="23">
        <v>4270</v>
      </c>
      <c r="D369" s="118" t="s">
        <v>9</v>
      </c>
      <c r="E369" s="45">
        <f>SUM(F369:G369)</f>
        <v>0</v>
      </c>
      <c r="F369" s="46">
        <v>0</v>
      </c>
      <c r="G369" s="33"/>
      <c r="H369" s="33"/>
      <c r="I369" s="33"/>
      <c r="J369" s="34"/>
      <c r="K369" s="45">
        <f t="shared" si="59"/>
        <v>290000</v>
      </c>
      <c r="L369" s="46">
        <v>290000</v>
      </c>
      <c r="M369" s="34"/>
      <c r="N369" s="45">
        <f t="shared" si="60"/>
        <v>284809</v>
      </c>
      <c r="O369" s="46">
        <v>284809</v>
      </c>
      <c r="P369" s="34"/>
      <c r="Q369" s="37">
        <f t="shared" si="54"/>
        <v>98.21</v>
      </c>
    </row>
    <row r="370" spans="1:17" ht="26.25" customHeight="1">
      <c r="A370" s="51"/>
      <c r="B370" s="51"/>
      <c r="C370" s="39">
        <v>4530</v>
      </c>
      <c r="D370" s="118" t="s">
        <v>11</v>
      </c>
      <c r="E370" s="45">
        <f>SUM(F370:G370)</f>
        <v>0</v>
      </c>
      <c r="F370" s="36">
        <v>0</v>
      </c>
      <c r="G370" s="33"/>
      <c r="H370" s="33"/>
      <c r="I370" s="33"/>
      <c r="J370" s="34"/>
      <c r="K370" s="45">
        <f t="shared" si="59"/>
        <v>50326</v>
      </c>
      <c r="L370" s="46">
        <v>50326</v>
      </c>
      <c r="M370" s="34"/>
      <c r="N370" s="45">
        <f t="shared" si="60"/>
        <v>0</v>
      </c>
      <c r="O370" s="46">
        <v>0</v>
      </c>
      <c r="P370" s="34"/>
      <c r="Q370" s="37">
        <f t="shared" si="54"/>
        <v>0</v>
      </c>
    </row>
    <row r="371" spans="1:17" ht="14.25" customHeight="1">
      <c r="A371" s="138" t="s">
        <v>157</v>
      </c>
      <c r="B371" s="139"/>
      <c r="C371" s="139"/>
      <c r="D371" s="139"/>
      <c r="E371" s="35"/>
      <c r="F371" s="46"/>
      <c r="G371" s="33"/>
      <c r="H371" s="33"/>
      <c r="I371" s="33"/>
      <c r="J371" s="34"/>
      <c r="K371" s="47">
        <f t="shared" si="59"/>
        <v>340326</v>
      </c>
      <c r="L371" s="36">
        <f>SUM(L369:L370)</f>
        <v>340326</v>
      </c>
      <c r="M371" s="34"/>
      <c r="N371" s="47">
        <f t="shared" si="60"/>
        <v>284809</v>
      </c>
      <c r="O371" s="36">
        <f>SUM(O369:O370)</f>
        <v>284809</v>
      </c>
      <c r="P371" s="34"/>
      <c r="Q371" s="37">
        <f t="shared" si="54"/>
        <v>83.68711176930354</v>
      </c>
    </row>
    <row r="372" spans="1:17" s="97" customFormat="1" ht="16.5" customHeight="1">
      <c r="A372" s="142" t="s">
        <v>68</v>
      </c>
      <c r="B372" s="143"/>
      <c r="C372" s="143"/>
      <c r="D372" s="143"/>
      <c r="E372" s="95">
        <f t="shared" si="55"/>
        <v>950750</v>
      </c>
      <c r="F372" s="96">
        <f>SUM(F368,F363,F360)</f>
        <v>950750</v>
      </c>
      <c r="G372" s="93">
        <f>SUM(G360,G363,G368)</f>
        <v>0</v>
      </c>
      <c r="H372" s="93">
        <f>SUM(H368,H363,H360)</f>
        <v>-10000</v>
      </c>
      <c r="I372" s="93" t="e">
        <f>SUM(I360,I363,I368)</f>
        <v>#REF!</v>
      </c>
      <c r="J372" s="94" t="e">
        <f>SUM(E372+H372+I372)</f>
        <v>#REF!</v>
      </c>
      <c r="K372" s="95">
        <f t="shared" si="59"/>
        <v>1548639</v>
      </c>
      <c r="L372" s="96">
        <f>SUM(L371,L368,L363,L360)</f>
        <v>1344429</v>
      </c>
      <c r="M372" s="94">
        <f>SUM(M360,M363,M368)</f>
        <v>204210</v>
      </c>
      <c r="N372" s="95">
        <f t="shared" si="60"/>
        <v>1433884</v>
      </c>
      <c r="O372" s="96">
        <f>SUM(O371,O368,O363,O360)</f>
        <v>1237332</v>
      </c>
      <c r="P372" s="94">
        <f>SUM(P360,P363,P368)</f>
        <v>196552</v>
      </c>
      <c r="Q372" s="37">
        <f t="shared" si="54"/>
        <v>92.5899451066388</v>
      </c>
    </row>
    <row r="373" spans="1:17" ht="25.5">
      <c r="A373" s="58">
        <v>926</v>
      </c>
      <c r="B373" s="29">
        <v>92601</v>
      </c>
      <c r="C373" s="29">
        <v>6050</v>
      </c>
      <c r="D373" s="118" t="s">
        <v>12</v>
      </c>
      <c r="E373" s="26">
        <f t="shared" si="55"/>
        <v>1302100</v>
      </c>
      <c r="F373" s="31">
        <v>0</v>
      </c>
      <c r="G373" s="24">
        <v>1302100</v>
      </c>
      <c r="H373" s="25">
        <v>0</v>
      </c>
      <c r="I373" s="24">
        <v>26700</v>
      </c>
      <c r="J373" s="30">
        <f>SUM(E373+I373)</f>
        <v>1328800</v>
      </c>
      <c r="K373" s="26">
        <f t="shared" si="59"/>
        <v>1420100</v>
      </c>
      <c r="L373" s="31">
        <v>0</v>
      </c>
      <c r="M373" s="30">
        <v>1420100</v>
      </c>
      <c r="N373" s="26">
        <f t="shared" si="60"/>
        <v>1419216</v>
      </c>
      <c r="O373" s="31">
        <v>0</v>
      </c>
      <c r="P373" s="30">
        <v>1419216</v>
      </c>
      <c r="Q373" s="37">
        <f t="shared" si="54"/>
        <v>99.9377508626153</v>
      </c>
    </row>
    <row r="374" spans="1:17" ht="18.75" customHeight="1">
      <c r="A374" s="147" t="s">
        <v>134</v>
      </c>
      <c r="B374" s="139"/>
      <c r="C374" s="139"/>
      <c r="D374" s="139"/>
      <c r="E374" s="35">
        <f t="shared" si="55"/>
        <v>1302100</v>
      </c>
      <c r="F374" s="67">
        <f>SUM(F373)</f>
        <v>0</v>
      </c>
      <c r="G374" s="33">
        <f>SUM(G373)</f>
        <v>1302100</v>
      </c>
      <c r="H374" s="40">
        <f>SUM(H373)</f>
        <v>0</v>
      </c>
      <c r="I374" s="33">
        <f>SUM(I373)</f>
        <v>26700</v>
      </c>
      <c r="J374" s="57">
        <f>SUM(E374+I374)</f>
        <v>1328800</v>
      </c>
      <c r="K374" s="35">
        <f t="shared" si="59"/>
        <v>1420100</v>
      </c>
      <c r="L374" s="67">
        <f>SUM(L373)</f>
        <v>0</v>
      </c>
      <c r="M374" s="34">
        <f>SUM(M373)</f>
        <v>1420100</v>
      </c>
      <c r="N374" s="35">
        <f t="shared" si="60"/>
        <v>1419216</v>
      </c>
      <c r="O374" s="67">
        <f>SUM(O373)</f>
        <v>0</v>
      </c>
      <c r="P374" s="34">
        <f>SUM(P373)</f>
        <v>1419216</v>
      </c>
      <c r="Q374" s="37">
        <f t="shared" si="54"/>
        <v>99.9377508626153</v>
      </c>
    </row>
    <row r="375" spans="1:17" ht="25.5">
      <c r="A375" s="51"/>
      <c r="B375" s="29">
        <v>92605</v>
      </c>
      <c r="C375" s="29">
        <v>4110</v>
      </c>
      <c r="D375" s="118" t="s">
        <v>23</v>
      </c>
      <c r="E375" s="26">
        <f t="shared" si="55"/>
        <v>2000</v>
      </c>
      <c r="F375" s="31">
        <v>2000</v>
      </c>
      <c r="G375" s="25"/>
      <c r="H375" s="25">
        <v>0</v>
      </c>
      <c r="I375" s="25"/>
      <c r="J375" s="30">
        <f>SUM(E375+H375)</f>
        <v>2000</v>
      </c>
      <c r="K375" s="26">
        <f t="shared" si="59"/>
        <v>2620</v>
      </c>
      <c r="L375" s="31">
        <v>2620</v>
      </c>
      <c r="M375" s="28"/>
      <c r="N375" s="26">
        <f t="shared" si="60"/>
        <v>848</v>
      </c>
      <c r="O375" s="31">
        <v>848</v>
      </c>
      <c r="P375" s="28"/>
      <c r="Q375" s="37">
        <f t="shared" si="54"/>
        <v>32.36641221374046</v>
      </c>
    </row>
    <row r="376" spans="1:17" ht="12.75">
      <c r="A376" s="51"/>
      <c r="B376" s="29"/>
      <c r="C376" s="29">
        <v>4120</v>
      </c>
      <c r="D376" s="119" t="s">
        <v>24</v>
      </c>
      <c r="E376" s="26"/>
      <c r="F376" s="31">
        <v>0</v>
      </c>
      <c r="G376" s="25"/>
      <c r="H376" s="25"/>
      <c r="I376" s="25"/>
      <c r="J376" s="30"/>
      <c r="K376" s="26">
        <f t="shared" si="59"/>
        <v>220</v>
      </c>
      <c r="L376" s="31">
        <v>220</v>
      </c>
      <c r="M376" s="28"/>
      <c r="N376" s="26">
        <f t="shared" si="60"/>
        <v>122</v>
      </c>
      <c r="O376" s="31">
        <v>122</v>
      </c>
      <c r="P376" s="28"/>
      <c r="Q376" s="37">
        <f t="shared" si="54"/>
        <v>55.45454545454545</v>
      </c>
    </row>
    <row r="377" spans="1:17" ht="12.75">
      <c r="A377" s="51"/>
      <c r="B377" s="29"/>
      <c r="C377" s="29">
        <v>4170</v>
      </c>
      <c r="D377" s="118" t="s">
        <v>95</v>
      </c>
      <c r="E377" s="26">
        <f t="shared" si="55"/>
        <v>5000</v>
      </c>
      <c r="F377" s="31">
        <v>5000</v>
      </c>
      <c r="G377" s="25"/>
      <c r="H377" s="25"/>
      <c r="I377" s="25"/>
      <c r="J377" s="30"/>
      <c r="K377" s="26">
        <f t="shared" si="59"/>
        <v>39160</v>
      </c>
      <c r="L377" s="27">
        <v>39160</v>
      </c>
      <c r="M377" s="28"/>
      <c r="N377" s="26">
        <f t="shared" si="60"/>
        <v>33665</v>
      </c>
      <c r="O377" s="27">
        <v>33665</v>
      </c>
      <c r="P377" s="28"/>
      <c r="Q377" s="37">
        <f t="shared" si="54"/>
        <v>85.96782431052094</v>
      </c>
    </row>
    <row r="378" spans="1:17" ht="12" customHeight="1">
      <c r="A378" s="51"/>
      <c r="B378" s="29"/>
      <c r="C378" s="29">
        <v>4210</v>
      </c>
      <c r="D378" s="120" t="s">
        <v>16</v>
      </c>
      <c r="E378" s="26">
        <f t="shared" si="55"/>
        <v>17000</v>
      </c>
      <c r="F378" s="27">
        <v>17000</v>
      </c>
      <c r="G378" s="25"/>
      <c r="H378" s="24">
        <v>0</v>
      </c>
      <c r="I378" s="25"/>
      <c r="J378" s="30">
        <f>SUM(E378+H378)</f>
        <v>17000</v>
      </c>
      <c r="K378" s="26">
        <f t="shared" si="59"/>
        <v>32000</v>
      </c>
      <c r="L378" s="27">
        <v>32000</v>
      </c>
      <c r="M378" s="28"/>
      <c r="N378" s="26">
        <f t="shared" si="60"/>
        <v>28555</v>
      </c>
      <c r="O378" s="27">
        <v>28555</v>
      </c>
      <c r="P378" s="28"/>
      <c r="Q378" s="37">
        <f t="shared" si="54"/>
        <v>89.234375</v>
      </c>
    </row>
    <row r="379" spans="1:17" ht="12.75">
      <c r="A379" s="51"/>
      <c r="B379" s="29"/>
      <c r="C379" s="29">
        <v>4300</v>
      </c>
      <c r="D379" s="118" t="s">
        <v>38</v>
      </c>
      <c r="E379" s="26">
        <f t="shared" si="55"/>
        <v>30000</v>
      </c>
      <c r="F379" s="27">
        <v>30000</v>
      </c>
      <c r="G379" s="25"/>
      <c r="H379" s="24">
        <v>0</v>
      </c>
      <c r="I379" s="25"/>
      <c r="J379" s="30">
        <f>SUM(E379+H379)</f>
        <v>30000</v>
      </c>
      <c r="K379" s="26">
        <f t="shared" si="59"/>
        <v>29000</v>
      </c>
      <c r="L379" s="27">
        <v>29000</v>
      </c>
      <c r="M379" s="28"/>
      <c r="N379" s="26">
        <f t="shared" si="60"/>
        <v>24824</v>
      </c>
      <c r="O379" s="27">
        <v>24824</v>
      </c>
      <c r="P379" s="28"/>
      <c r="Q379" s="37">
        <f t="shared" si="54"/>
        <v>85.6</v>
      </c>
    </row>
    <row r="380" spans="1:17" ht="12.75">
      <c r="A380" s="51"/>
      <c r="B380" s="29"/>
      <c r="C380" s="29">
        <v>4430</v>
      </c>
      <c r="D380" s="118" t="s">
        <v>28</v>
      </c>
      <c r="E380" s="26">
        <f t="shared" si="55"/>
        <v>5000</v>
      </c>
      <c r="F380" s="27">
        <v>5000</v>
      </c>
      <c r="G380" s="25"/>
      <c r="H380" s="24">
        <v>0</v>
      </c>
      <c r="I380" s="25"/>
      <c r="J380" s="30">
        <f>SUM(E380+H380)</f>
        <v>5000</v>
      </c>
      <c r="K380" s="26">
        <f t="shared" si="59"/>
        <v>5000</v>
      </c>
      <c r="L380" s="27">
        <v>5000</v>
      </c>
      <c r="M380" s="28"/>
      <c r="N380" s="26">
        <f t="shared" si="60"/>
        <v>4425</v>
      </c>
      <c r="O380" s="27">
        <v>4425</v>
      </c>
      <c r="P380" s="28"/>
      <c r="Q380" s="37">
        <f t="shared" si="54"/>
        <v>88.5</v>
      </c>
    </row>
    <row r="381" spans="1:17" ht="25.5">
      <c r="A381" s="51"/>
      <c r="B381" s="29"/>
      <c r="C381" s="29">
        <v>6050</v>
      </c>
      <c r="D381" s="118" t="s">
        <v>65</v>
      </c>
      <c r="E381" s="26">
        <f t="shared" si="55"/>
        <v>2685000</v>
      </c>
      <c r="F381" s="27"/>
      <c r="G381" s="24">
        <v>2685000</v>
      </c>
      <c r="H381" s="24"/>
      <c r="I381" s="24">
        <v>200000</v>
      </c>
      <c r="J381" s="30">
        <f>SUM(E381+I381)</f>
        <v>2885000</v>
      </c>
      <c r="K381" s="26">
        <f t="shared" si="59"/>
        <v>3037324</v>
      </c>
      <c r="L381" s="27"/>
      <c r="M381" s="30">
        <v>3037324</v>
      </c>
      <c r="N381" s="26">
        <f t="shared" si="60"/>
        <v>2963462</v>
      </c>
      <c r="O381" s="27"/>
      <c r="P381" s="30">
        <v>2963462</v>
      </c>
      <c r="Q381" s="37">
        <f t="shared" si="54"/>
        <v>97.56818831313353</v>
      </c>
    </row>
    <row r="382" spans="1:17" ht="27.75" customHeight="1">
      <c r="A382" s="138" t="s">
        <v>135</v>
      </c>
      <c r="B382" s="139"/>
      <c r="C382" s="139"/>
      <c r="D382" s="139"/>
      <c r="E382" s="35">
        <f>SUM(E375:E381)</f>
        <v>2744000</v>
      </c>
      <c r="F382" s="36">
        <f>SUM(F375:F381)</f>
        <v>59000</v>
      </c>
      <c r="G382" s="33">
        <f>SUM(G381)</f>
        <v>2685000</v>
      </c>
      <c r="H382" s="33">
        <f>SUM(H375:H381)</f>
        <v>0</v>
      </c>
      <c r="I382" s="33">
        <f>SUM(I381)</f>
        <v>200000</v>
      </c>
      <c r="J382" s="34">
        <f>SUM(J375:J381)</f>
        <v>2939000</v>
      </c>
      <c r="K382" s="35">
        <f>SUM(M382+L382)</f>
        <v>3145324</v>
      </c>
      <c r="L382" s="36">
        <f>SUM(L375:L381)</f>
        <v>108000</v>
      </c>
      <c r="M382" s="34">
        <f>SUM(M381)</f>
        <v>3037324</v>
      </c>
      <c r="N382" s="35">
        <f>SUM(N375:N381)</f>
        <v>3055901</v>
      </c>
      <c r="O382" s="36">
        <f>SUM(O375:O381)</f>
        <v>92439</v>
      </c>
      <c r="P382" s="34">
        <f>SUM(P381)</f>
        <v>2963462</v>
      </c>
      <c r="Q382" s="37">
        <f t="shared" si="54"/>
        <v>97.15695425972014</v>
      </c>
    </row>
    <row r="383" spans="1:17" ht="36" customHeight="1">
      <c r="A383" s="51"/>
      <c r="B383" s="39">
        <v>92695</v>
      </c>
      <c r="C383" s="39">
        <v>2820</v>
      </c>
      <c r="D383" s="119" t="s">
        <v>104</v>
      </c>
      <c r="E383" s="26">
        <f>SUM(F383+G383)</f>
        <v>15000</v>
      </c>
      <c r="F383" s="27">
        <v>15000</v>
      </c>
      <c r="G383" s="53"/>
      <c r="H383" s="24">
        <v>0</v>
      </c>
      <c r="I383" s="53"/>
      <c r="J383" s="30">
        <v>12500</v>
      </c>
      <c r="K383" s="26">
        <f>SUM(L383+M383)</f>
        <v>12300</v>
      </c>
      <c r="L383" s="27">
        <v>12300</v>
      </c>
      <c r="M383" s="54"/>
      <c r="N383" s="26">
        <f>SUM(O383+P383)</f>
        <v>12300</v>
      </c>
      <c r="O383" s="27">
        <v>12300</v>
      </c>
      <c r="P383" s="54"/>
      <c r="Q383" s="37">
        <f t="shared" si="54"/>
        <v>100</v>
      </c>
    </row>
    <row r="384" spans="1:17" ht="15.75" customHeight="1">
      <c r="A384" s="149" t="s">
        <v>133</v>
      </c>
      <c r="B384" s="150"/>
      <c r="C384" s="150"/>
      <c r="D384" s="150"/>
      <c r="E384" s="35">
        <f>SUM(E383:E383)</f>
        <v>15000</v>
      </c>
      <c r="F384" s="36">
        <f>SUM(F383:F383)</f>
        <v>15000</v>
      </c>
      <c r="G384" s="33">
        <f>SUM(G383:G383)</f>
        <v>0</v>
      </c>
      <c r="H384" s="33">
        <f>SUM(H383:H383)</f>
        <v>0</v>
      </c>
      <c r="I384" s="33">
        <v>0</v>
      </c>
      <c r="J384" s="34">
        <f aca="true" t="shared" si="61" ref="J384:P384">SUM(J383:J383)</f>
        <v>12500</v>
      </c>
      <c r="K384" s="35">
        <f t="shared" si="61"/>
        <v>12300</v>
      </c>
      <c r="L384" s="36">
        <f t="shared" si="61"/>
        <v>12300</v>
      </c>
      <c r="M384" s="34">
        <f t="shared" si="61"/>
        <v>0</v>
      </c>
      <c r="N384" s="35">
        <f t="shared" si="61"/>
        <v>12300</v>
      </c>
      <c r="O384" s="36">
        <f t="shared" si="61"/>
        <v>12300</v>
      </c>
      <c r="P384" s="34">
        <f t="shared" si="61"/>
        <v>0</v>
      </c>
      <c r="Q384" s="37">
        <f t="shared" si="54"/>
        <v>100</v>
      </c>
    </row>
    <row r="385" spans="1:17" s="97" customFormat="1" ht="17.25" customHeight="1">
      <c r="A385" s="171" t="s">
        <v>69</v>
      </c>
      <c r="B385" s="172"/>
      <c r="C385" s="172"/>
      <c r="D385" s="172"/>
      <c r="E385" s="129">
        <f t="shared" si="55"/>
        <v>4061100</v>
      </c>
      <c r="F385" s="130">
        <f>SUM(F382,F374,F384)</f>
        <v>74000</v>
      </c>
      <c r="G385" s="131">
        <f>SUM(G382,G374)</f>
        <v>3987100</v>
      </c>
      <c r="H385" s="131">
        <f>SUM(H374+H382)</f>
        <v>0</v>
      </c>
      <c r="I385" s="131">
        <f>SUM(I382,I374)</f>
        <v>226700</v>
      </c>
      <c r="J385" s="132">
        <f>SUM(E385+I385)</f>
        <v>4287800</v>
      </c>
      <c r="K385" s="129">
        <f>SUM(L385:M385)</f>
        <v>4577724</v>
      </c>
      <c r="L385" s="130">
        <f>SUM(L382,L374,L384)</f>
        <v>120300</v>
      </c>
      <c r="M385" s="132">
        <f>SUM(M382,M374)</f>
        <v>4457424</v>
      </c>
      <c r="N385" s="129">
        <f>SUM(O385:P385)</f>
        <v>4487417</v>
      </c>
      <c r="O385" s="130">
        <f>SUM(O382,O374,O384)</f>
        <v>104739</v>
      </c>
      <c r="P385" s="132">
        <f>SUM(P382,P374)</f>
        <v>4382678</v>
      </c>
      <c r="Q385" s="133">
        <f t="shared" si="54"/>
        <v>98.02725109683328</v>
      </c>
    </row>
    <row r="386" spans="1:17" s="97" customFormat="1" ht="18" customHeight="1">
      <c r="A386" s="173" t="s">
        <v>70</v>
      </c>
      <c r="B386" s="174"/>
      <c r="C386" s="174"/>
      <c r="D386" s="174"/>
      <c r="E386" s="95">
        <f>SUM(F386+G386)</f>
        <v>62828684</v>
      </c>
      <c r="F386" s="96">
        <f>SUM(F25+F42+F55+F58+F98+F111+F114+F130+F133+F139+F257+F275+F314+F331+F350+F372+F385)</f>
        <v>36668894</v>
      </c>
      <c r="G386" s="93">
        <f>SUM(G25+G42+G55+G57+G58+G98+G111+G114+G130+G133+G139+G257+G275+G314+G331+G350+G372+G385)</f>
        <v>26159790</v>
      </c>
      <c r="H386" s="93" t="e">
        <f>SUM(H25+H42+H55+H58+H98+H111+H114+H130+H133+H139+H257+H275+H314+H331+H350+H372+H385)</f>
        <v>#REF!</v>
      </c>
      <c r="I386" s="93" t="e">
        <f>SUM(I25+I42+I55+I58+I98+I111+I114+I130+I139+I257+I275+I314+I331+I350+I372+I385)</f>
        <v>#REF!</v>
      </c>
      <c r="J386" s="94" t="e">
        <f>SUM(+J372+J350+J331+J314+J275+J257+J139+J133+J130+J114+J111+J98+J58+J55+J42+J25+J385)</f>
        <v>#REF!</v>
      </c>
      <c r="K386" s="95">
        <f>SUM(L386+M386)</f>
        <v>62625843</v>
      </c>
      <c r="L386" s="96">
        <f>SUM(L25+L42+L55+L58+L98+L111+L114+L130+L133+L139+L257+L260+L275+L314+L331+L350+L372+L385)</f>
        <v>34658099</v>
      </c>
      <c r="M386" s="96">
        <f>SUM(M25+M42+M55+M58+M98+M111+M114+M130+M133+M257+M314+M350+M372+M385)</f>
        <v>27967744</v>
      </c>
      <c r="N386" s="95">
        <f>SUM(O386+P386)</f>
        <v>58049005.36</v>
      </c>
      <c r="O386" s="96">
        <f>SUM(O25+O42+O55+O58+O98+O111+O114+O130+O133+O139+O257+O275+O314+O331+O350+O372+O385)</f>
        <v>33080013.36</v>
      </c>
      <c r="P386" s="94">
        <f>SUM(P25+P42+P98+P130+P257+P314+P350+P385+P372)</f>
        <v>24968992</v>
      </c>
      <c r="Q386" s="37">
        <f t="shared" si="54"/>
        <v>92.69177479974202</v>
      </c>
    </row>
    <row r="387" ht="12.75">
      <c r="Q387" s="5"/>
    </row>
    <row r="388" ht="12.75">
      <c r="Q388" s="5"/>
    </row>
    <row r="389" spans="12:17" ht="12.75">
      <c r="L389" s="102"/>
      <c r="Q389" s="5"/>
    </row>
    <row r="390" ht="12.75">
      <c r="Q390" s="5"/>
    </row>
    <row r="391" ht="12.75">
      <c r="Q391" s="5"/>
    </row>
    <row r="392" ht="12.75">
      <c r="Q392" s="5"/>
    </row>
    <row r="393" ht="12.75">
      <c r="Q393" s="5"/>
    </row>
    <row r="394" ht="12.75">
      <c r="Q394" s="5"/>
    </row>
    <row r="395" ht="12.75">
      <c r="Q395" s="5"/>
    </row>
    <row r="396" ht="12.75">
      <c r="Q396" s="5"/>
    </row>
    <row r="397" ht="12.75">
      <c r="Q397" s="5"/>
    </row>
    <row r="398" ht="12.75">
      <c r="Q398" s="5"/>
    </row>
    <row r="399" ht="12.75">
      <c r="Q399" s="5"/>
    </row>
    <row r="400" ht="12.75">
      <c r="Q400" s="5"/>
    </row>
    <row r="401" ht="12.75">
      <c r="Q401" s="5"/>
    </row>
    <row r="402" ht="12.75">
      <c r="Q402" s="5"/>
    </row>
    <row r="403" ht="12.75">
      <c r="Q403" s="5"/>
    </row>
    <row r="404" ht="12.75">
      <c r="Q404" s="5"/>
    </row>
    <row r="405" ht="12.75">
      <c r="Q405" s="5"/>
    </row>
    <row r="406" ht="12.75">
      <c r="Q406" s="5"/>
    </row>
    <row r="407" ht="12.75">
      <c r="Q407" s="5"/>
    </row>
    <row r="408" ht="12.75">
      <c r="Q408" s="5"/>
    </row>
    <row r="409" ht="12.75">
      <c r="Q409" s="5"/>
    </row>
    <row r="410" ht="12.75">
      <c r="Q410" s="5"/>
    </row>
    <row r="411" ht="12.75">
      <c r="Q411" s="5"/>
    </row>
    <row r="412" ht="12.75">
      <c r="Q412" s="5"/>
    </row>
    <row r="413" ht="12.75">
      <c r="Q413" s="5"/>
    </row>
    <row r="414" ht="12.75">
      <c r="Q414" s="5"/>
    </row>
    <row r="415" ht="12.75">
      <c r="Q415" s="5"/>
    </row>
    <row r="416" ht="12.75">
      <c r="Q416" s="5"/>
    </row>
    <row r="417" ht="12.75">
      <c r="Q417" s="5"/>
    </row>
    <row r="418" ht="12.75">
      <c r="Q418" s="5"/>
    </row>
    <row r="419" ht="12.75">
      <c r="Q419" s="5"/>
    </row>
    <row r="420" ht="12.75">
      <c r="Q420" s="5"/>
    </row>
    <row r="421" ht="12.75">
      <c r="Q421" s="5"/>
    </row>
    <row r="422" ht="12.75">
      <c r="Q422" s="5"/>
    </row>
    <row r="423" ht="12.75">
      <c r="Q423" s="5"/>
    </row>
    <row r="424" ht="12.75">
      <c r="Q424" s="5"/>
    </row>
    <row r="425" ht="12.75">
      <c r="Q425" s="5"/>
    </row>
    <row r="426" ht="12.75">
      <c r="Q426" s="5"/>
    </row>
    <row r="427" ht="12.75">
      <c r="Q427" s="5"/>
    </row>
    <row r="428" ht="12.75">
      <c r="Q428" s="5"/>
    </row>
    <row r="429" ht="12.75">
      <c r="Q429" s="5"/>
    </row>
    <row r="430" ht="12.75">
      <c r="Q430" s="5"/>
    </row>
    <row r="431" ht="12.75">
      <c r="Q431" s="5"/>
    </row>
    <row r="432" ht="12.75">
      <c r="Q432" s="5"/>
    </row>
    <row r="433" ht="12.75">
      <c r="Q433" s="5"/>
    </row>
    <row r="434" ht="12.75">
      <c r="Q434" s="5"/>
    </row>
    <row r="435" ht="12.75">
      <c r="Q435" s="5"/>
    </row>
    <row r="436" ht="12.75">
      <c r="Q436" s="5"/>
    </row>
    <row r="437" ht="12.75">
      <c r="Q437" s="5"/>
    </row>
    <row r="438" ht="12.75">
      <c r="Q438" s="5"/>
    </row>
    <row r="439" ht="12.75">
      <c r="Q439" s="5"/>
    </row>
    <row r="440" ht="12.75">
      <c r="Q440" s="5"/>
    </row>
    <row r="441" ht="12.75">
      <c r="Q441" s="5"/>
    </row>
    <row r="442" ht="12.75">
      <c r="Q442" s="5"/>
    </row>
    <row r="443" ht="12.75">
      <c r="Q443" s="5"/>
    </row>
    <row r="444" ht="12.75">
      <c r="Q444" s="5"/>
    </row>
    <row r="445" ht="12.75">
      <c r="Q445" s="5"/>
    </row>
    <row r="446" ht="12.75">
      <c r="Q446" s="5"/>
    </row>
    <row r="447" ht="12.75">
      <c r="Q447" s="5"/>
    </row>
    <row r="448" ht="12.75">
      <c r="Q448" s="5"/>
    </row>
    <row r="449" ht="12.75">
      <c r="Q449" s="5"/>
    </row>
    <row r="450" ht="12.75">
      <c r="Q450" s="5"/>
    </row>
    <row r="451" ht="12.75">
      <c r="Q451" s="5"/>
    </row>
    <row r="452" ht="12.75">
      <c r="Q452" s="5"/>
    </row>
    <row r="453" ht="12.75">
      <c r="Q453" s="5"/>
    </row>
    <row r="454" ht="12.75">
      <c r="Q454" s="5"/>
    </row>
    <row r="455" ht="12.75">
      <c r="Q455" s="5"/>
    </row>
    <row r="456" ht="12.75">
      <c r="Q456" s="5"/>
    </row>
    <row r="457" ht="12.75">
      <c r="Q457" s="5"/>
    </row>
    <row r="458" ht="12.75">
      <c r="Q458" s="5"/>
    </row>
    <row r="459" ht="12.75">
      <c r="Q459" s="5"/>
    </row>
    <row r="460" ht="12.75">
      <c r="Q460" s="5"/>
    </row>
    <row r="461" ht="12.75">
      <c r="Q461" s="5"/>
    </row>
    <row r="462" ht="12.75">
      <c r="Q462" s="5"/>
    </row>
    <row r="463" ht="12.75">
      <c r="Q463" s="5"/>
    </row>
    <row r="464" ht="12.75">
      <c r="Q464" s="5"/>
    </row>
    <row r="465" ht="12.75">
      <c r="Q465" s="5"/>
    </row>
    <row r="466" ht="12.75">
      <c r="Q466" s="5"/>
    </row>
    <row r="467" ht="12.75">
      <c r="Q467" s="5"/>
    </row>
    <row r="468" ht="12.75">
      <c r="Q468" s="5"/>
    </row>
    <row r="469" ht="12.75">
      <c r="Q469" s="5"/>
    </row>
    <row r="470" ht="12.75">
      <c r="Q470" s="5"/>
    </row>
    <row r="471" ht="12.75">
      <c r="Q471" s="5"/>
    </row>
    <row r="472" ht="12.75">
      <c r="Q472" s="5"/>
    </row>
    <row r="473" ht="12.75">
      <c r="Q473" s="5"/>
    </row>
    <row r="474" ht="12.75">
      <c r="Q474" s="5"/>
    </row>
    <row r="475" ht="12.75">
      <c r="Q475" s="5"/>
    </row>
    <row r="476" ht="12.75">
      <c r="Q476" s="5"/>
    </row>
    <row r="477" ht="12.75">
      <c r="Q477" s="5"/>
    </row>
    <row r="478" ht="12.75">
      <c r="Q478" s="5"/>
    </row>
    <row r="479" ht="12.75">
      <c r="Q479" s="5"/>
    </row>
    <row r="480" ht="12.75">
      <c r="Q480" s="5"/>
    </row>
    <row r="481" ht="12.75">
      <c r="Q481" s="5"/>
    </row>
    <row r="482" ht="12.75">
      <c r="Q482" s="5"/>
    </row>
    <row r="483" ht="12.75">
      <c r="Q483" s="5"/>
    </row>
    <row r="484" ht="12.75">
      <c r="Q484" s="5"/>
    </row>
    <row r="485" ht="12.75">
      <c r="Q485" s="5"/>
    </row>
    <row r="486" ht="12.75">
      <c r="Q486" s="5"/>
    </row>
    <row r="487" ht="12.75">
      <c r="Q487" s="5"/>
    </row>
    <row r="488" ht="12.75">
      <c r="Q488" s="5"/>
    </row>
    <row r="489" ht="12.75">
      <c r="Q489" s="5"/>
    </row>
    <row r="490" ht="12.75">
      <c r="Q490" s="5"/>
    </row>
    <row r="491" ht="12.75">
      <c r="Q491" s="5"/>
    </row>
    <row r="492" ht="12.75">
      <c r="Q492" s="5"/>
    </row>
    <row r="493" ht="12.75">
      <c r="Q493" s="5"/>
    </row>
    <row r="494" ht="12.75">
      <c r="Q494" s="5"/>
    </row>
    <row r="495" ht="12.75">
      <c r="Q495" s="5"/>
    </row>
    <row r="496" ht="12.75">
      <c r="Q496" s="5"/>
    </row>
    <row r="497" ht="12.75">
      <c r="Q497" s="5"/>
    </row>
    <row r="498" ht="12.75">
      <c r="Q498" s="5"/>
    </row>
    <row r="499" ht="12.75">
      <c r="Q499" s="5"/>
    </row>
    <row r="500" ht="12.75">
      <c r="Q500" s="5"/>
    </row>
    <row r="501" ht="12.75">
      <c r="Q501" s="5"/>
    </row>
    <row r="502" ht="12.75">
      <c r="Q502" s="5"/>
    </row>
    <row r="503" ht="12.75">
      <c r="Q503" s="5"/>
    </row>
    <row r="504" ht="12.75">
      <c r="Q504" s="5"/>
    </row>
    <row r="505" ht="12.75">
      <c r="Q505" s="5"/>
    </row>
    <row r="506" ht="12.75">
      <c r="Q506" s="5"/>
    </row>
    <row r="507" ht="12.75">
      <c r="Q507" s="5"/>
    </row>
    <row r="508" ht="12.75">
      <c r="Q508" s="5"/>
    </row>
    <row r="509" ht="12.75">
      <c r="Q509" s="5"/>
    </row>
    <row r="510" ht="12.75">
      <c r="Q510" s="5"/>
    </row>
    <row r="511" ht="12.75">
      <c r="Q511" s="5"/>
    </row>
    <row r="512" ht="12.75">
      <c r="Q512" s="5"/>
    </row>
    <row r="513" ht="12.75">
      <c r="Q513" s="5"/>
    </row>
    <row r="514" ht="12.75">
      <c r="Q514" s="5"/>
    </row>
    <row r="515" ht="12.75">
      <c r="Q515" s="5"/>
    </row>
    <row r="516" ht="12.75">
      <c r="Q516" s="5"/>
    </row>
    <row r="517" ht="12.75">
      <c r="Q517" s="5"/>
    </row>
    <row r="518" ht="12.75">
      <c r="Q518" s="5"/>
    </row>
    <row r="519" ht="12.75">
      <c r="Q519" s="5"/>
    </row>
    <row r="520" ht="12.75">
      <c r="Q520" s="5"/>
    </row>
    <row r="521" ht="12.75">
      <c r="Q521" s="5"/>
    </row>
    <row r="522" ht="12.75">
      <c r="Q522" s="5"/>
    </row>
    <row r="523" ht="12.75">
      <c r="Q523" s="5"/>
    </row>
    <row r="524" ht="12.75">
      <c r="Q524" s="5"/>
    </row>
    <row r="525" ht="12.75">
      <c r="Q525" s="5"/>
    </row>
    <row r="526" ht="12.75">
      <c r="Q526" s="5"/>
    </row>
    <row r="527" ht="12.75">
      <c r="Q527" s="5"/>
    </row>
    <row r="528" ht="12.75">
      <c r="Q528" s="5"/>
    </row>
    <row r="529" ht="12.75">
      <c r="Q529" s="5"/>
    </row>
    <row r="530" ht="12.75">
      <c r="Q530" s="5"/>
    </row>
    <row r="531" ht="12.75">
      <c r="Q531" s="5"/>
    </row>
    <row r="532" ht="12.75">
      <c r="Q532" s="5"/>
    </row>
    <row r="533" ht="12.75">
      <c r="Q533" s="5"/>
    </row>
    <row r="534" ht="12.75">
      <c r="Q534" s="5"/>
    </row>
    <row r="535" ht="12.75">
      <c r="Q535" s="5"/>
    </row>
    <row r="536" ht="12.75">
      <c r="Q536" s="5"/>
    </row>
    <row r="537" ht="12.75">
      <c r="Q537" s="5"/>
    </row>
    <row r="538" ht="12.75">
      <c r="Q538" s="5"/>
    </row>
    <row r="539" ht="12.75">
      <c r="Q539" s="5"/>
    </row>
    <row r="540" ht="12.75">
      <c r="Q540" s="5"/>
    </row>
    <row r="541" ht="12.75">
      <c r="Q541" s="5"/>
    </row>
    <row r="542" ht="12.75">
      <c r="Q542" s="5"/>
    </row>
    <row r="543" ht="12.75">
      <c r="Q543" s="5"/>
    </row>
    <row r="544" ht="12.75">
      <c r="Q544" s="5"/>
    </row>
    <row r="545" ht="12.75">
      <c r="Q545" s="5"/>
    </row>
    <row r="546" ht="12.75">
      <c r="Q546" s="5"/>
    </row>
    <row r="547" ht="12.75">
      <c r="Q547" s="5"/>
    </row>
    <row r="548" ht="12.75">
      <c r="Q548" s="5"/>
    </row>
    <row r="549" ht="12.75">
      <c r="Q549" s="5"/>
    </row>
    <row r="550" ht="12.75">
      <c r="Q550" s="5"/>
    </row>
    <row r="551" ht="12.75">
      <c r="Q551" s="5"/>
    </row>
    <row r="552" ht="12.75">
      <c r="Q552" s="5"/>
    </row>
    <row r="553" ht="12.75">
      <c r="Q553" s="5"/>
    </row>
    <row r="554" ht="12.75">
      <c r="Q554" s="5"/>
    </row>
    <row r="555" ht="12.75">
      <c r="Q555" s="5"/>
    </row>
    <row r="556" ht="12.75">
      <c r="Q556" s="5"/>
    </row>
    <row r="557" ht="12.75">
      <c r="Q557" s="5"/>
    </row>
    <row r="558" ht="12.75">
      <c r="Q558" s="5"/>
    </row>
    <row r="559" ht="12.75">
      <c r="Q559" s="5"/>
    </row>
    <row r="560" ht="12.75">
      <c r="Q560" s="5"/>
    </row>
    <row r="561" ht="12.75">
      <c r="Q561" s="5"/>
    </row>
    <row r="562" ht="12.75">
      <c r="Q562" s="5"/>
    </row>
    <row r="563" ht="12.75">
      <c r="Q563" s="5"/>
    </row>
    <row r="564" ht="12.75">
      <c r="Q564" s="5"/>
    </row>
    <row r="565" ht="12.75">
      <c r="Q565" s="5"/>
    </row>
    <row r="566" ht="12.75">
      <c r="Q566" s="5"/>
    </row>
    <row r="567" ht="12.75">
      <c r="Q567" s="5"/>
    </row>
    <row r="568" ht="12.75">
      <c r="Q568" s="5"/>
    </row>
    <row r="569" ht="12.75">
      <c r="Q569" s="5"/>
    </row>
    <row r="570" ht="12.75">
      <c r="Q570" s="5"/>
    </row>
    <row r="571" ht="12.75">
      <c r="Q571" s="5"/>
    </row>
    <row r="572" ht="12.75">
      <c r="Q572" s="5"/>
    </row>
    <row r="573" ht="12.75">
      <c r="Q573" s="5"/>
    </row>
    <row r="574" ht="12.75">
      <c r="Q574" s="5"/>
    </row>
    <row r="575" ht="12.75">
      <c r="Q575" s="5"/>
    </row>
    <row r="576" ht="12.75">
      <c r="Q576" s="5"/>
    </row>
    <row r="577" ht="12.75">
      <c r="Q577" s="5"/>
    </row>
    <row r="578" ht="12.75">
      <c r="Q578" s="5"/>
    </row>
    <row r="579" ht="12.75">
      <c r="Q579" s="5"/>
    </row>
    <row r="580" ht="12.75">
      <c r="Q580" s="5"/>
    </row>
    <row r="581" ht="12.75">
      <c r="Q581" s="5"/>
    </row>
    <row r="582" ht="12.75">
      <c r="Q582" s="5"/>
    </row>
    <row r="583" ht="12.75">
      <c r="Q583" s="5"/>
    </row>
    <row r="584" ht="12.75">
      <c r="Q584" s="5"/>
    </row>
    <row r="585" ht="12.75">
      <c r="Q585" s="5"/>
    </row>
    <row r="586" ht="12.75">
      <c r="Q586" s="5"/>
    </row>
    <row r="587" ht="12.75">
      <c r="Q587" s="5"/>
    </row>
    <row r="588" ht="12.75">
      <c r="Q588" s="5"/>
    </row>
    <row r="589" ht="12.75">
      <c r="Q589" s="5"/>
    </row>
    <row r="590" ht="12.75">
      <c r="Q590" s="5"/>
    </row>
    <row r="591" ht="12.75">
      <c r="Q591" s="5"/>
    </row>
    <row r="592" ht="12.75">
      <c r="Q592" s="5"/>
    </row>
    <row r="593" ht="12.75">
      <c r="Q593" s="5"/>
    </row>
    <row r="594" ht="12.75">
      <c r="Q594" s="5"/>
    </row>
    <row r="595" ht="12.75">
      <c r="Q595" s="5"/>
    </row>
    <row r="596" ht="12.75">
      <c r="Q596" s="5"/>
    </row>
    <row r="597" ht="12.75">
      <c r="Q597" s="5"/>
    </row>
    <row r="598" ht="12.75">
      <c r="Q598" s="5"/>
    </row>
    <row r="599" ht="12.75">
      <c r="Q599" s="5"/>
    </row>
    <row r="600" ht="12.75">
      <c r="Q600" s="5"/>
    </row>
    <row r="601" ht="12.75">
      <c r="Q601" s="5"/>
    </row>
    <row r="602" ht="12.75">
      <c r="Q602" s="5"/>
    </row>
    <row r="603" ht="12.75">
      <c r="Q603" s="5"/>
    </row>
    <row r="604" ht="12.75">
      <c r="Q604" s="5"/>
    </row>
    <row r="605" ht="12.75">
      <c r="Q605" s="5"/>
    </row>
    <row r="606" ht="12.75">
      <c r="Q606" s="5"/>
    </row>
    <row r="607" ht="12.75">
      <c r="Q607" s="5"/>
    </row>
    <row r="608" ht="12.75">
      <c r="Q608" s="5"/>
    </row>
    <row r="609" ht="12.75">
      <c r="Q609" s="5"/>
    </row>
    <row r="610" ht="12.75">
      <c r="Q610" s="5"/>
    </row>
    <row r="611" ht="12.75">
      <c r="Q611" s="5"/>
    </row>
    <row r="612" ht="12.75">
      <c r="Q612" s="5"/>
    </row>
    <row r="613" ht="12.75">
      <c r="Q613" s="5"/>
    </row>
    <row r="614" ht="12.75">
      <c r="Q614" s="5"/>
    </row>
    <row r="615" ht="12.75">
      <c r="Q615" s="5"/>
    </row>
    <row r="616" ht="12.75">
      <c r="Q616" s="5"/>
    </row>
    <row r="617" ht="12.75">
      <c r="Q617" s="5"/>
    </row>
    <row r="618" ht="12.75">
      <c r="Q618" s="5"/>
    </row>
    <row r="619" ht="12.75">
      <c r="Q619" s="5"/>
    </row>
    <row r="620" ht="12.75">
      <c r="Q620" s="5"/>
    </row>
    <row r="621" ht="12.75">
      <c r="Q621" s="5"/>
    </row>
    <row r="622" ht="12.75">
      <c r="Q622" s="5"/>
    </row>
    <row r="623" ht="12.75">
      <c r="Q623" s="5"/>
    </row>
    <row r="624" ht="12.75">
      <c r="Q624" s="5"/>
    </row>
    <row r="625" ht="12.75">
      <c r="Q625" s="5"/>
    </row>
    <row r="626" ht="12.75">
      <c r="Q626" s="5"/>
    </row>
    <row r="627" ht="12.75">
      <c r="Q627" s="5"/>
    </row>
    <row r="628" ht="12.75">
      <c r="Q628" s="5"/>
    </row>
    <row r="629" ht="12.75">
      <c r="Q629" s="5"/>
    </row>
    <row r="630" ht="12.75">
      <c r="Q630" s="5"/>
    </row>
    <row r="631" ht="12.75">
      <c r="Q631" s="5"/>
    </row>
    <row r="632" ht="12.75">
      <c r="Q632" s="5"/>
    </row>
    <row r="633" ht="12.75">
      <c r="Q633" s="5"/>
    </row>
    <row r="634" ht="12.75">
      <c r="Q634" s="5"/>
    </row>
    <row r="635" ht="12.75">
      <c r="Q635" s="5"/>
    </row>
    <row r="636" ht="12.75">
      <c r="Q636" s="5"/>
    </row>
    <row r="637" ht="12.75">
      <c r="Q637" s="5"/>
    </row>
    <row r="638" ht="12.75">
      <c r="Q638" s="5"/>
    </row>
    <row r="639" ht="12.75">
      <c r="Q639" s="5"/>
    </row>
    <row r="640" ht="12.75">
      <c r="Q640" s="5"/>
    </row>
    <row r="641" ht="12.75">
      <c r="Q641" s="5"/>
    </row>
    <row r="642" ht="12.75">
      <c r="Q642" s="5"/>
    </row>
    <row r="643" ht="12.75">
      <c r="Q643" s="5"/>
    </row>
    <row r="644" ht="12.75">
      <c r="Q644" s="5"/>
    </row>
    <row r="645" ht="12.75">
      <c r="Q645" s="5"/>
    </row>
    <row r="646" ht="12.75">
      <c r="Q646" s="5"/>
    </row>
    <row r="647" ht="12.75">
      <c r="Q647" s="5"/>
    </row>
    <row r="648" ht="12.75">
      <c r="Q648" s="5"/>
    </row>
    <row r="649" ht="12.75">
      <c r="Q649" s="5"/>
    </row>
    <row r="650" ht="12.75">
      <c r="Q650" s="5"/>
    </row>
    <row r="651" ht="12.75">
      <c r="Q651" s="5"/>
    </row>
    <row r="652" ht="12.75">
      <c r="Q652" s="5"/>
    </row>
    <row r="653" ht="12.75">
      <c r="Q653" s="5"/>
    </row>
    <row r="654" ht="12.75">
      <c r="Q654" s="5"/>
    </row>
    <row r="655" ht="12.75">
      <c r="Q655" s="5"/>
    </row>
    <row r="656" ht="12.75">
      <c r="Q656" s="5"/>
    </row>
    <row r="657" ht="12.75">
      <c r="Q657" s="5"/>
    </row>
    <row r="658" ht="12.75">
      <c r="Q658" s="5"/>
    </row>
    <row r="659" ht="12.75">
      <c r="Q659" s="5"/>
    </row>
    <row r="660" ht="12.75">
      <c r="Q660" s="5"/>
    </row>
    <row r="661" ht="12.75">
      <c r="Q661" s="5"/>
    </row>
    <row r="662" ht="12.75">
      <c r="Q662" s="5"/>
    </row>
    <row r="663" ht="12.75">
      <c r="Q663" s="5"/>
    </row>
    <row r="664" ht="12.75">
      <c r="Q664" s="5"/>
    </row>
    <row r="665" ht="12.75">
      <c r="Q665" s="5"/>
    </row>
    <row r="666" ht="12.75">
      <c r="Q666" s="5"/>
    </row>
    <row r="667" ht="12.75">
      <c r="Q667" s="5"/>
    </row>
    <row r="668" ht="12.75">
      <c r="Q668" s="5"/>
    </row>
    <row r="669" ht="12.75">
      <c r="Q669" s="5"/>
    </row>
    <row r="670" ht="12.75">
      <c r="Q670" s="5"/>
    </row>
    <row r="671" ht="12.75">
      <c r="Q671" s="5"/>
    </row>
    <row r="672" ht="12.75">
      <c r="Q672" s="5"/>
    </row>
    <row r="673" ht="12.75">
      <c r="Q673" s="5"/>
    </row>
    <row r="674" ht="12.75">
      <c r="Q674" s="5"/>
    </row>
    <row r="675" ht="12.75">
      <c r="Q675" s="5"/>
    </row>
    <row r="676" ht="12.75">
      <c r="Q676" s="5"/>
    </row>
    <row r="677" ht="12.75">
      <c r="Q677" s="5"/>
    </row>
    <row r="678" ht="12.75">
      <c r="Q678" s="5"/>
    </row>
    <row r="679" ht="12.75">
      <c r="Q679" s="5"/>
    </row>
    <row r="680" ht="12.75">
      <c r="Q680" s="5"/>
    </row>
    <row r="681" ht="12.75">
      <c r="Q681" s="5"/>
    </row>
    <row r="682" ht="12.75">
      <c r="Q682" s="5"/>
    </row>
  </sheetData>
  <mergeCells count="98">
    <mergeCell ref="A117:D117"/>
    <mergeCell ref="A37:D37"/>
    <mergeCell ref="E10:E11"/>
    <mergeCell ref="D10:D11"/>
    <mergeCell ref="C10:C11"/>
    <mergeCell ref="A20:D20"/>
    <mergeCell ref="A22:D22"/>
    <mergeCell ref="A24:D24"/>
    <mergeCell ref="A28:D28"/>
    <mergeCell ref="A41:D41"/>
    <mergeCell ref="A314:D314"/>
    <mergeCell ref="A331:D331"/>
    <mergeCell ref="A385:D385"/>
    <mergeCell ref="A386:D386"/>
    <mergeCell ref="A372:D372"/>
    <mergeCell ref="A339:D339"/>
    <mergeCell ref="A342:D342"/>
    <mergeCell ref="A323:D323"/>
    <mergeCell ref="A363:D363"/>
    <mergeCell ref="A350:D350"/>
    <mergeCell ref="A275:D275"/>
    <mergeCell ref="A284:D284"/>
    <mergeCell ref="A286:D286"/>
    <mergeCell ref="A289:D289"/>
    <mergeCell ref="N7:P7"/>
    <mergeCell ref="N10:N11"/>
    <mergeCell ref="O10:P10"/>
    <mergeCell ref="A8:Q8"/>
    <mergeCell ref="A9:G9"/>
    <mergeCell ref="K7:M7"/>
    <mergeCell ref="E7:G7"/>
    <mergeCell ref="H10:I10"/>
    <mergeCell ref="B10:B11"/>
    <mergeCell ref="A10:A11"/>
    <mergeCell ref="A311:D311"/>
    <mergeCell ref="Q10:Q11"/>
    <mergeCell ref="K10:K11"/>
    <mergeCell ref="L10:M10"/>
    <mergeCell ref="F10:G10"/>
    <mergeCell ref="A55:D55"/>
    <mergeCell ref="A25:D25"/>
    <mergeCell ref="A58:D58"/>
    <mergeCell ref="A257:D257"/>
    <mergeCell ref="A260:D260"/>
    <mergeCell ref="A313:D313"/>
    <mergeCell ref="A274:D274"/>
    <mergeCell ref="A271:D271"/>
    <mergeCell ref="A256:D256"/>
    <mergeCell ref="A259:D259"/>
    <mergeCell ref="A262:D262"/>
    <mergeCell ref="A264:D264"/>
    <mergeCell ref="A291:D291"/>
    <mergeCell ref="A307:D307"/>
    <mergeCell ref="A309:D309"/>
    <mergeCell ref="A327:D327"/>
    <mergeCell ref="A330:D330"/>
    <mergeCell ref="A334:D334"/>
    <mergeCell ref="A336:D336"/>
    <mergeCell ref="A347:D347"/>
    <mergeCell ref="A349:D349"/>
    <mergeCell ref="A360:D360"/>
    <mergeCell ref="A194:D194"/>
    <mergeCell ref="A213:D213"/>
    <mergeCell ref="A215:D215"/>
    <mergeCell ref="A229:D229"/>
    <mergeCell ref="A249:D249"/>
    <mergeCell ref="A252:D252"/>
    <mergeCell ref="A254:D254"/>
    <mergeCell ref="A368:D368"/>
    <mergeCell ref="A371:D371"/>
    <mergeCell ref="A382:D382"/>
    <mergeCell ref="A384:D384"/>
    <mergeCell ref="A374:D374"/>
    <mergeCell ref="A48:D48"/>
    <mergeCell ref="A54:D54"/>
    <mergeCell ref="A57:D57"/>
    <mergeCell ref="A42:D42"/>
    <mergeCell ref="A63:D63"/>
    <mergeCell ref="A70:D70"/>
    <mergeCell ref="A89:D89"/>
    <mergeCell ref="A92:D92"/>
    <mergeCell ref="A97:D97"/>
    <mergeCell ref="A102:D102"/>
    <mergeCell ref="A110:D110"/>
    <mergeCell ref="A113:D113"/>
    <mergeCell ref="A98:D98"/>
    <mergeCell ref="A111:D111"/>
    <mergeCell ref="A126:D126"/>
    <mergeCell ref="A129:D129"/>
    <mergeCell ref="A132:D132"/>
    <mergeCell ref="A135:D135"/>
    <mergeCell ref="A133:D133"/>
    <mergeCell ref="A130:D130"/>
    <mergeCell ref="A138:D138"/>
    <mergeCell ref="A161:D161"/>
    <mergeCell ref="A164:D164"/>
    <mergeCell ref="A176:D176"/>
    <mergeCell ref="A139:D139"/>
  </mergeCells>
  <printOptions/>
  <pageMargins left="0.5905511811023623" right="0.1968503937007874" top="0.3937007874015748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2007-04-24T08:50:05Z</cp:lastPrinted>
  <dcterms:created xsi:type="dcterms:W3CDTF">2001-08-02T07:18:30Z</dcterms:created>
  <dcterms:modified xsi:type="dcterms:W3CDTF">2007-04-27T07:49:00Z</dcterms:modified>
  <cp:category/>
  <cp:version/>
  <cp:contentType/>
  <cp:contentStatus/>
</cp:coreProperties>
</file>